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Záloha notebook Vlado 26.7.2021\V.Lipník - v.o.  § 117 ZoVO, Autobusové zastávky 02 2022\"/>
    </mc:Choice>
  </mc:AlternateContent>
  <xr:revisionPtr revIDLastSave="0" documentId="13_ncr:1_{B1FC99E1-AA92-4178-AFD2-88F229D13416}" xr6:coauthVersionLast="47" xr6:coauthVersionMax="47" xr10:uidLastSave="{00000000-0000-0000-0000-000000000000}"/>
  <bookViews>
    <workbookView xWindow="3804" yWindow="756" windowWidth="19008" windowHeight="11544" xr2:uid="{00000000-000D-0000-FFFF-FFFF00000000}"/>
  </bookViews>
  <sheets>
    <sheet name="Rekapitulácia stavby" sheetId="1" r:id="rId1"/>
    <sheet name="01 - SO 01 Autobusová zas..." sheetId="2" r:id="rId2"/>
    <sheet name="02 - SO 02 Autobusová zas..." sheetId="3" r:id="rId3"/>
    <sheet name="03 - SO 03 Autobusová zas..." sheetId="4" r:id="rId4"/>
  </sheets>
  <definedNames>
    <definedName name="_xlnm._FilterDatabase" localSheetId="1" hidden="1">'01 - SO 01 Autobusová zas...'!$C$123:$K$162</definedName>
    <definedName name="_xlnm._FilterDatabase" localSheetId="2" hidden="1">'02 - SO 02 Autobusová zas...'!$C$123:$K$162</definedName>
    <definedName name="_xlnm._FilterDatabase" localSheetId="3" hidden="1">'03 - SO 03 Autobusová zas...'!$C$123:$K$162</definedName>
    <definedName name="_xlnm.Print_Titles" localSheetId="1">'01 - SO 01 Autobusová zas...'!$123:$123</definedName>
    <definedName name="_xlnm.Print_Titles" localSheetId="2">'02 - SO 02 Autobusová zas...'!$123:$123</definedName>
    <definedName name="_xlnm.Print_Titles" localSheetId="3">'03 - SO 03 Autobusová zas...'!$123:$123</definedName>
    <definedName name="_xlnm.Print_Titles" localSheetId="0">'Rekapitulácia stavby'!$92:$92</definedName>
    <definedName name="_xlnm.Print_Area" localSheetId="1">'01 - SO 01 Autobusová zas...'!$C$111:$K$162</definedName>
    <definedName name="_xlnm.Print_Area" localSheetId="2">'02 - SO 02 Autobusová zas...'!$C$111:$K$162</definedName>
    <definedName name="_xlnm.Print_Area" localSheetId="3">'03 - SO 03 Autobusová zas...'!$C$111:$K$162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94" i="1" l="1"/>
  <c r="AX95" i="1"/>
  <c r="AY95" i="1"/>
  <c r="AU96" i="1"/>
  <c r="AX96" i="1"/>
  <c r="AY96" i="1"/>
  <c r="AX97" i="1"/>
  <c r="AY97" i="1"/>
  <c r="E115" i="4" l="1"/>
  <c r="E115" i="3"/>
  <c r="J121" i="4"/>
  <c r="F121" i="4"/>
  <c r="J120" i="4"/>
  <c r="F120" i="4"/>
  <c r="J118" i="4"/>
  <c r="E118" i="4"/>
  <c r="E113" i="4"/>
  <c r="J121" i="3"/>
  <c r="F121" i="3"/>
  <c r="J120" i="3"/>
  <c r="F120" i="3"/>
  <c r="J118" i="3"/>
  <c r="E118" i="3"/>
  <c r="E113" i="3"/>
  <c r="K90" i="1"/>
  <c r="F121" i="2"/>
  <c r="F120" i="2"/>
  <c r="E118" i="2"/>
  <c r="E115" i="2"/>
  <c r="E113" i="2"/>
  <c r="K87" i="1"/>
  <c r="J121" i="2"/>
  <c r="J120" i="2"/>
  <c r="J118" i="2"/>
  <c r="AJ90" i="1"/>
  <c r="AJ89" i="1"/>
  <c r="AJ87" i="1"/>
  <c r="K89" i="1"/>
  <c r="J160" i="4" l="1"/>
  <c r="J161" i="4"/>
  <c r="J162" i="4"/>
  <c r="J159" i="4"/>
  <c r="J154" i="4"/>
  <c r="J155" i="4"/>
  <c r="J156" i="4"/>
  <c r="J157" i="4"/>
  <c r="J153" i="4"/>
  <c r="J150" i="4"/>
  <c r="J151" i="4"/>
  <c r="J149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35" i="4"/>
  <c r="J133" i="4"/>
  <c r="J132" i="4"/>
  <c r="J131" i="4" s="1"/>
  <c r="J128" i="4"/>
  <c r="J129" i="4"/>
  <c r="J127" i="4"/>
  <c r="J160" i="3"/>
  <c r="J161" i="3"/>
  <c r="J162" i="3"/>
  <c r="J159" i="3"/>
  <c r="J154" i="3"/>
  <c r="J155" i="3"/>
  <c r="J156" i="3"/>
  <c r="J157" i="3"/>
  <c r="J153" i="3"/>
  <c r="J150" i="3"/>
  <c r="J151" i="3"/>
  <c r="J149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35" i="3"/>
  <c r="J133" i="3"/>
  <c r="J132" i="3"/>
  <c r="J128" i="3"/>
  <c r="J129" i="3"/>
  <c r="J127" i="3"/>
  <c r="J160" i="2"/>
  <c r="J161" i="2"/>
  <c r="J162" i="2"/>
  <c r="J159" i="2"/>
  <c r="J154" i="2"/>
  <c r="J155" i="2"/>
  <c r="J156" i="2"/>
  <c r="J157" i="2"/>
  <c r="J153" i="2"/>
  <c r="J150" i="2"/>
  <c r="J151" i="2"/>
  <c r="J149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35" i="2"/>
  <c r="J133" i="2"/>
  <c r="J132" i="2"/>
  <c r="J128" i="2"/>
  <c r="J129" i="2"/>
  <c r="J127" i="2"/>
  <c r="J148" i="4" l="1"/>
  <c r="J158" i="4"/>
  <c r="J126" i="3"/>
  <c r="J125" i="3" s="1"/>
  <c r="J158" i="2"/>
  <c r="J148" i="2"/>
  <c r="J131" i="2"/>
  <c r="J126" i="2"/>
  <c r="J125" i="2" s="1"/>
  <c r="J152" i="3"/>
  <c r="J148" i="3"/>
  <c r="J158" i="3"/>
  <c r="J126" i="4"/>
  <c r="J125" i="4" s="1"/>
  <c r="J152" i="2"/>
  <c r="J131" i="3"/>
  <c r="J134" i="4"/>
  <c r="J130" i="4" s="1"/>
  <c r="J152" i="4"/>
  <c r="J134" i="3"/>
  <c r="J134" i="2"/>
  <c r="BK160" i="2"/>
  <c r="J124" i="4" l="1"/>
  <c r="AG97" i="1" s="1"/>
  <c r="AN97" i="1" s="1"/>
  <c r="J130" i="2"/>
  <c r="J124" i="2" s="1"/>
  <c r="AG95" i="1" s="1"/>
  <c r="J130" i="3"/>
  <c r="J124" i="3" s="1"/>
  <c r="AG96" i="1" s="1"/>
  <c r="AN96" i="1" s="1"/>
  <c r="J37" i="4"/>
  <c r="J36" i="4"/>
  <c r="J35" i="4"/>
  <c r="BI162" i="4"/>
  <c r="BH162" i="4"/>
  <c r="BG162" i="4"/>
  <c r="BE162" i="4"/>
  <c r="T162" i="4"/>
  <c r="R162" i="4"/>
  <c r="P162" i="4"/>
  <c r="BK162" i="4"/>
  <c r="BF162" i="4"/>
  <c r="BI161" i="4"/>
  <c r="BH161" i="4"/>
  <c r="BG161" i="4"/>
  <c r="BE161" i="4"/>
  <c r="T161" i="4"/>
  <c r="R161" i="4"/>
  <c r="P161" i="4"/>
  <c r="BK161" i="4"/>
  <c r="BF161" i="4"/>
  <c r="BI159" i="4"/>
  <c r="BH159" i="4"/>
  <c r="BG159" i="4"/>
  <c r="BE159" i="4"/>
  <c r="T159" i="4"/>
  <c r="R159" i="4"/>
  <c r="P159" i="4"/>
  <c r="P158" i="4" s="1"/>
  <c r="BK159" i="4"/>
  <c r="BI157" i="4"/>
  <c r="BH157" i="4"/>
  <c r="BG157" i="4"/>
  <c r="BE157" i="4"/>
  <c r="T157" i="4"/>
  <c r="R157" i="4"/>
  <c r="P157" i="4"/>
  <c r="BK157" i="4"/>
  <c r="BF157" i="4"/>
  <c r="BI156" i="4"/>
  <c r="BH156" i="4"/>
  <c r="BG156" i="4"/>
  <c r="BE156" i="4"/>
  <c r="T156" i="4"/>
  <c r="R156" i="4"/>
  <c r="P156" i="4"/>
  <c r="BK156" i="4"/>
  <c r="BF156" i="4"/>
  <c r="BI155" i="4"/>
  <c r="BH155" i="4"/>
  <c r="BG155" i="4"/>
  <c r="BE155" i="4"/>
  <c r="T155" i="4"/>
  <c r="R155" i="4"/>
  <c r="P155" i="4"/>
  <c r="BK155" i="4"/>
  <c r="BF155" i="4"/>
  <c r="BI154" i="4"/>
  <c r="BH154" i="4"/>
  <c r="BG154" i="4"/>
  <c r="BE154" i="4"/>
  <c r="T154" i="4"/>
  <c r="R154" i="4"/>
  <c r="P154" i="4"/>
  <c r="BK154" i="4"/>
  <c r="BF154" i="4"/>
  <c r="BI153" i="4"/>
  <c r="BH153" i="4"/>
  <c r="BG153" i="4"/>
  <c r="BE153" i="4"/>
  <c r="T153" i="4"/>
  <c r="R153" i="4"/>
  <c r="P153" i="4"/>
  <c r="BK153" i="4"/>
  <c r="BF153" i="4"/>
  <c r="BI151" i="4"/>
  <c r="BH151" i="4"/>
  <c r="BG151" i="4"/>
  <c r="BE151" i="4"/>
  <c r="T151" i="4"/>
  <c r="R151" i="4"/>
  <c r="P151" i="4"/>
  <c r="P148" i="4" s="1"/>
  <c r="BK151" i="4"/>
  <c r="BF151" i="4"/>
  <c r="BI150" i="4"/>
  <c r="BH150" i="4"/>
  <c r="BG150" i="4"/>
  <c r="BE150" i="4"/>
  <c r="T150" i="4"/>
  <c r="R150" i="4"/>
  <c r="P150" i="4"/>
  <c r="BK150" i="4"/>
  <c r="BF150" i="4"/>
  <c r="BI149" i="4"/>
  <c r="BH149" i="4"/>
  <c r="BG149" i="4"/>
  <c r="BE149" i="4"/>
  <c r="T149" i="4"/>
  <c r="R149" i="4"/>
  <c r="P149" i="4"/>
  <c r="BK149" i="4"/>
  <c r="BK148" i="4" s="1"/>
  <c r="J102" i="4" s="1"/>
  <c r="BF149" i="4"/>
  <c r="BI147" i="4"/>
  <c r="BH147" i="4"/>
  <c r="BG147" i="4"/>
  <c r="BE147" i="4"/>
  <c r="T147" i="4"/>
  <c r="R147" i="4"/>
  <c r="P147" i="4"/>
  <c r="BK147" i="4"/>
  <c r="BF147" i="4"/>
  <c r="BI146" i="4"/>
  <c r="BH146" i="4"/>
  <c r="BG146" i="4"/>
  <c r="BE146" i="4"/>
  <c r="T146" i="4"/>
  <c r="R146" i="4"/>
  <c r="P146" i="4"/>
  <c r="BK146" i="4"/>
  <c r="BF146" i="4"/>
  <c r="BI145" i="4"/>
  <c r="BH145" i="4"/>
  <c r="BG145" i="4"/>
  <c r="BE145" i="4"/>
  <c r="T145" i="4"/>
  <c r="R145" i="4"/>
  <c r="P145" i="4"/>
  <c r="BK145" i="4"/>
  <c r="BF145" i="4"/>
  <c r="BI144" i="4"/>
  <c r="BH144" i="4"/>
  <c r="BG144" i="4"/>
  <c r="BE144" i="4"/>
  <c r="T144" i="4"/>
  <c r="R144" i="4"/>
  <c r="P144" i="4"/>
  <c r="BK144" i="4"/>
  <c r="BF144" i="4"/>
  <c r="BI143" i="4"/>
  <c r="BH143" i="4"/>
  <c r="BG143" i="4"/>
  <c r="BE143" i="4"/>
  <c r="T143" i="4"/>
  <c r="R143" i="4"/>
  <c r="P143" i="4"/>
  <c r="BK143" i="4"/>
  <c r="BF143" i="4"/>
  <c r="BI142" i="4"/>
  <c r="BH142" i="4"/>
  <c r="BG142" i="4"/>
  <c r="BE142" i="4"/>
  <c r="T142" i="4"/>
  <c r="R142" i="4"/>
  <c r="P142" i="4"/>
  <c r="BK142" i="4"/>
  <c r="BF142" i="4"/>
  <c r="BI141" i="4"/>
  <c r="BH141" i="4"/>
  <c r="BG141" i="4"/>
  <c r="BE141" i="4"/>
  <c r="T141" i="4"/>
  <c r="R141" i="4"/>
  <c r="P141" i="4"/>
  <c r="BK141" i="4"/>
  <c r="BF141" i="4"/>
  <c r="BI140" i="4"/>
  <c r="BH140" i="4"/>
  <c r="BG140" i="4"/>
  <c r="BE140" i="4"/>
  <c r="T140" i="4"/>
  <c r="R140" i="4"/>
  <c r="P140" i="4"/>
  <c r="BK140" i="4"/>
  <c r="BF140" i="4"/>
  <c r="BI139" i="4"/>
  <c r="BH139" i="4"/>
  <c r="BG139" i="4"/>
  <c r="BE139" i="4"/>
  <c r="T139" i="4"/>
  <c r="R139" i="4"/>
  <c r="P139" i="4"/>
  <c r="BK139" i="4"/>
  <c r="BF139" i="4"/>
  <c r="BI138" i="4"/>
  <c r="BH138" i="4"/>
  <c r="BG138" i="4"/>
  <c r="BE138" i="4"/>
  <c r="T138" i="4"/>
  <c r="R138" i="4"/>
  <c r="P138" i="4"/>
  <c r="BK138" i="4"/>
  <c r="BF138" i="4"/>
  <c r="BI137" i="4"/>
  <c r="BH137" i="4"/>
  <c r="BG137" i="4"/>
  <c r="BE137" i="4"/>
  <c r="T137" i="4"/>
  <c r="R137" i="4"/>
  <c r="P137" i="4"/>
  <c r="BK137" i="4"/>
  <c r="BF137" i="4"/>
  <c r="BI136" i="4"/>
  <c r="BH136" i="4"/>
  <c r="BG136" i="4"/>
  <c r="BE136" i="4"/>
  <c r="T136" i="4"/>
  <c r="R136" i="4"/>
  <c r="P136" i="4"/>
  <c r="BK136" i="4"/>
  <c r="BF136" i="4"/>
  <c r="BI135" i="4"/>
  <c r="BH135" i="4"/>
  <c r="BG135" i="4"/>
  <c r="BE135" i="4"/>
  <c r="T135" i="4"/>
  <c r="R135" i="4"/>
  <c r="P135" i="4"/>
  <c r="BK135" i="4"/>
  <c r="BF135" i="4"/>
  <c r="BI133" i="4"/>
  <c r="BH133" i="4"/>
  <c r="BG133" i="4"/>
  <c r="BE133" i="4"/>
  <c r="T133" i="4"/>
  <c r="R133" i="4"/>
  <c r="P133" i="4"/>
  <c r="BK133" i="4"/>
  <c r="BF133" i="4"/>
  <c r="BI132" i="4"/>
  <c r="BH132" i="4"/>
  <c r="BG132" i="4"/>
  <c r="BE132" i="4"/>
  <c r="T132" i="4"/>
  <c r="T131" i="4" s="1"/>
  <c r="R132" i="4"/>
  <c r="P132" i="4"/>
  <c r="BK132" i="4"/>
  <c r="BF132" i="4"/>
  <c r="BI129" i="4"/>
  <c r="BH129" i="4"/>
  <c r="BG129" i="4"/>
  <c r="BE129" i="4"/>
  <c r="T129" i="4"/>
  <c r="R129" i="4"/>
  <c r="P129" i="4"/>
  <c r="BK129" i="4"/>
  <c r="BF129" i="4"/>
  <c r="BI128" i="4"/>
  <c r="BH128" i="4"/>
  <c r="BG128" i="4"/>
  <c r="BE128" i="4"/>
  <c r="T128" i="4"/>
  <c r="R128" i="4"/>
  <c r="P128" i="4"/>
  <c r="BK128" i="4"/>
  <c r="BF128" i="4"/>
  <c r="BI127" i="4"/>
  <c r="BH127" i="4"/>
  <c r="BG127" i="4"/>
  <c r="BE127" i="4"/>
  <c r="T127" i="4"/>
  <c r="R127" i="4"/>
  <c r="P127" i="4"/>
  <c r="BK127" i="4"/>
  <c r="BF127" i="4"/>
  <c r="F89" i="4"/>
  <c r="E87" i="4"/>
  <c r="J24" i="4"/>
  <c r="E24" i="4"/>
  <c r="J23" i="4"/>
  <c r="J21" i="4"/>
  <c r="E21" i="4"/>
  <c r="J20" i="4"/>
  <c r="J18" i="4"/>
  <c r="E18" i="4"/>
  <c r="J17" i="4"/>
  <c r="J15" i="4"/>
  <c r="E15" i="4"/>
  <c r="J14" i="4"/>
  <c r="J12" i="4"/>
  <c r="E7" i="4"/>
  <c r="J37" i="3"/>
  <c r="J36" i="3"/>
  <c r="J35" i="3"/>
  <c r="BI162" i="3"/>
  <c r="BH162" i="3"/>
  <c r="BG162" i="3"/>
  <c r="BE162" i="3"/>
  <c r="T162" i="3"/>
  <c r="R162" i="3"/>
  <c r="P162" i="3"/>
  <c r="BK162" i="3"/>
  <c r="BF162" i="3"/>
  <c r="BI161" i="3"/>
  <c r="BH161" i="3"/>
  <c r="BG161" i="3"/>
  <c r="BE161" i="3"/>
  <c r="T161" i="3"/>
  <c r="R161" i="3"/>
  <c r="P161" i="3"/>
  <c r="BK161" i="3"/>
  <c r="BI159" i="3"/>
  <c r="BH159" i="3"/>
  <c r="BG159" i="3"/>
  <c r="BE159" i="3"/>
  <c r="T159" i="3"/>
  <c r="R159" i="3"/>
  <c r="P159" i="3"/>
  <c r="P158" i="3" s="1"/>
  <c r="BK159" i="3"/>
  <c r="BF159" i="3"/>
  <c r="BI157" i="3"/>
  <c r="BH157" i="3"/>
  <c r="BG157" i="3"/>
  <c r="BE157" i="3"/>
  <c r="T157" i="3"/>
  <c r="R157" i="3"/>
  <c r="P157" i="3"/>
  <c r="BK157" i="3"/>
  <c r="BF157" i="3"/>
  <c r="BI156" i="3"/>
  <c r="BH156" i="3"/>
  <c r="BG156" i="3"/>
  <c r="BE156" i="3"/>
  <c r="T156" i="3"/>
  <c r="R156" i="3"/>
  <c r="P156" i="3"/>
  <c r="BK156" i="3"/>
  <c r="BF156" i="3"/>
  <c r="BI155" i="3"/>
  <c r="BH155" i="3"/>
  <c r="BG155" i="3"/>
  <c r="BE155" i="3"/>
  <c r="T155" i="3"/>
  <c r="R155" i="3"/>
  <c r="P155" i="3"/>
  <c r="BK155" i="3"/>
  <c r="BF155" i="3"/>
  <c r="BI154" i="3"/>
  <c r="BH154" i="3"/>
  <c r="BG154" i="3"/>
  <c r="BE154" i="3"/>
  <c r="T154" i="3"/>
  <c r="R154" i="3"/>
  <c r="P154" i="3"/>
  <c r="BK154" i="3"/>
  <c r="BF154" i="3"/>
  <c r="BI153" i="3"/>
  <c r="BH153" i="3"/>
  <c r="BG153" i="3"/>
  <c r="BE153" i="3"/>
  <c r="T153" i="3"/>
  <c r="R153" i="3"/>
  <c r="P153" i="3"/>
  <c r="BK153" i="3"/>
  <c r="BF153" i="3"/>
  <c r="BI151" i="3"/>
  <c r="BH151" i="3"/>
  <c r="BG151" i="3"/>
  <c r="BE151" i="3"/>
  <c r="T151" i="3"/>
  <c r="R151" i="3"/>
  <c r="P151" i="3"/>
  <c r="BK151" i="3"/>
  <c r="BF151" i="3"/>
  <c r="BI150" i="3"/>
  <c r="BH150" i="3"/>
  <c r="BG150" i="3"/>
  <c r="BE150" i="3"/>
  <c r="T150" i="3"/>
  <c r="R150" i="3"/>
  <c r="P150" i="3"/>
  <c r="BK150" i="3"/>
  <c r="BF150" i="3"/>
  <c r="BI149" i="3"/>
  <c r="BH149" i="3"/>
  <c r="BG149" i="3"/>
  <c r="BE149" i="3"/>
  <c r="T149" i="3"/>
  <c r="R149" i="3"/>
  <c r="P149" i="3"/>
  <c r="BK149" i="3"/>
  <c r="BF149" i="3"/>
  <c r="BI147" i="3"/>
  <c r="BH147" i="3"/>
  <c r="BG147" i="3"/>
  <c r="BE147" i="3"/>
  <c r="T147" i="3"/>
  <c r="R147" i="3"/>
  <c r="P147" i="3"/>
  <c r="BK147" i="3"/>
  <c r="BF147" i="3"/>
  <c r="BI146" i="3"/>
  <c r="BH146" i="3"/>
  <c r="BG146" i="3"/>
  <c r="BE146" i="3"/>
  <c r="T146" i="3"/>
  <c r="R146" i="3"/>
  <c r="P146" i="3"/>
  <c r="BK146" i="3"/>
  <c r="BF146" i="3"/>
  <c r="BI145" i="3"/>
  <c r="BH145" i="3"/>
  <c r="BG145" i="3"/>
  <c r="BE145" i="3"/>
  <c r="T145" i="3"/>
  <c r="R145" i="3"/>
  <c r="P145" i="3"/>
  <c r="BK145" i="3"/>
  <c r="BF145" i="3"/>
  <c r="BI144" i="3"/>
  <c r="BH144" i="3"/>
  <c r="BG144" i="3"/>
  <c r="BE144" i="3"/>
  <c r="T144" i="3"/>
  <c r="R144" i="3"/>
  <c r="P144" i="3"/>
  <c r="BK144" i="3"/>
  <c r="BF144" i="3"/>
  <c r="BI143" i="3"/>
  <c r="BH143" i="3"/>
  <c r="BG143" i="3"/>
  <c r="BE143" i="3"/>
  <c r="T143" i="3"/>
  <c r="R143" i="3"/>
  <c r="P143" i="3"/>
  <c r="BK143" i="3"/>
  <c r="BF143" i="3"/>
  <c r="BI142" i="3"/>
  <c r="BH142" i="3"/>
  <c r="BG142" i="3"/>
  <c r="BE142" i="3"/>
  <c r="T142" i="3"/>
  <c r="R142" i="3"/>
  <c r="P142" i="3"/>
  <c r="BK142" i="3"/>
  <c r="BF142" i="3"/>
  <c r="BI141" i="3"/>
  <c r="BH141" i="3"/>
  <c r="BG141" i="3"/>
  <c r="BE141" i="3"/>
  <c r="T141" i="3"/>
  <c r="R141" i="3"/>
  <c r="P141" i="3"/>
  <c r="BK141" i="3"/>
  <c r="BF141" i="3"/>
  <c r="BI140" i="3"/>
  <c r="BH140" i="3"/>
  <c r="BG140" i="3"/>
  <c r="BE140" i="3"/>
  <c r="T140" i="3"/>
  <c r="R140" i="3"/>
  <c r="P140" i="3"/>
  <c r="BK140" i="3"/>
  <c r="BF140" i="3"/>
  <c r="BI139" i="3"/>
  <c r="BH139" i="3"/>
  <c r="BG139" i="3"/>
  <c r="BE139" i="3"/>
  <c r="T139" i="3"/>
  <c r="R139" i="3"/>
  <c r="P139" i="3"/>
  <c r="BK139" i="3"/>
  <c r="BF139" i="3"/>
  <c r="BI138" i="3"/>
  <c r="BH138" i="3"/>
  <c r="BG138" i="3"/>
  <c r="BE138" i="3"/>
  <c r="T138" i="3"/>
  <c r="R138" i="3"/>
  <c r="P138" i="3"/>
  <c r="BK138" i="3"/>
  <c r="BF138" i="3"/>
  <c r="BI137" i="3"/>
  <c r="BH137" i="3"/>
  <c r="BG137" i="3"/>
  <c r="BE137" i="3"/>
  <c r="T137" i="3"/>
  <c r="R137" i="3"/>
  <c r="P137" i="3"/>
  <c r="BK137" i="3"/>
  <c r="BF137" i="3"/>
  <c r="BI136" i="3"/>
  <c r="BH136" i="3"/>
  <c r="BG136" i="3"/>
  <c r="BE136" i="3"/>
  <c r="T136" i="3"/>
  <c r="R136" i="3"/>
  <c r="P136" i="3"/>
  <c r="BK136" i="3"/>
  <c r="BF136" i="3"/>
  <c r="BI135" i="3"/>
  <c r="BH135" i="3"/>
  <c r="BG135" i="3"/>
  <c r="BE135" i="3"/>
  <c r="T135" i="3"/>
  <c r="R135" i="3"/>
  <c r="P135" i="3"/>
  <c r="BK135" i="3"/>
  <c r="BF135" i="3"/>
  <c r="BI133" i="3"/>
  <c r="BH133" i="3"/>
  <c r="BG133" i="3"/>
  <c r="BE133" i="3"/>
  <c r="T133" i="3"/>
  <c r="R133" i="3"/>
  <c r="P133" i="3"/>
  <c r="BK133" i="3"/>
  <c r="BF133" i="3"/>
  <c r="BI132" i="3"/>
  <c r="BH132" i="3"/>
  <c r="BG132" i="3"/>
  <c r="BE132" i="3"/>
  <c r="T132" i="3"/>
  <c r="R132" i="3"/>
  <c r="P132" i="3"/>
  <c r="BK132" i="3"/>
  <c r="BF132" i="3"/>
  <c r="BI129" i="3"/>
  <c r="BH129" i="3"/>
  <c r="BG129" i="3"/>
  <c r="BE129" i="3"/>
  <c r="T129" i="3"/>
  <c r="R129" i="3"/>
  <c r="P129" i="3"/>
  <c r="BK129" i="3"/>
  <c r="BF129" i="3"/>
  <c r="BI128" i="3"/>
  <c r="BH128" i="3"/>
  <c r="BG128" i="3"/>
  <c r="BE128" i="3"/>
  <c r="T128" i="3"/>
  <c r="R128" i="3"/>
  <c r="P128" i="3"/>
  <c r="BK128" i="3"/>
  <c r="BF128" i="3"/>
  <c r="BI127" i="3"/>
  <c r="BH127" i="3"/>
  <c r="BG127" i="3"/>
  <c r="BE127" i="3"/>
  <c r="T127" i="3"/>
  <c r="R127" i="3"/>
  <c r="P127" i="3"/>
  <c r="P126" i="3" s="1"/>
  <c r="P125" i="3" s="1"/>
  <c r="BK127" i="3"/>
  <c r="BF127" i="3"/>
  <c r="F89" i="3"/>
  <c r="E87" i="3"/>
  <c r="J24" i="3"/>
  <c r="E24" i="3"/>
  <c r="J23" i="3"/>
  <c r="J21" i="3"/>
  <c r="E21" i="3"/>
  <c r="J20" i="3"/>
  <c r="J18" i="3"/>
  <c r="E18" i="3"/>
  <c r="J17" i="3"/>
  <c r="J15" i="3"/>
  <c r="E15" i="3"/>
  <c r="J14" i="3"/>
  <c r="J12" i="3"/>
  <c r="E7" i="3"/>
  <c r="J37" i="2"/>
  <c r="J36" i="2"/>
  <c r="J35" i="2"/>
  <c r="BI162" i="2"/>
  <c r="BH162" i="2"/>
  <c r="BG162" i="2"/>
  <c r="BE162" i="2"/>
  <c r="T162" i="2"/>
  <c r="R162" i="2"/>
  <c r="P162" i="2"/>
  <c r="BK162" i="2"/>
  <c r="BF162" i="2"/>
  <c r="BI161" i="2"/>
  <c r="BH161" i="2"/>
  <c r="BG161" i="2"/>
  <c r="BE161" i="2"/>
  <c r="T161" i="2"/>
  <c r="R161" i="2"/>
  <c r="P161" i="2"/>
  <c r="BK161" i="2"/>
  <c r="BF161" i="2"/>
  <c r="BI159" i="2"/>
  <c r="BH159" i="2"/>
  <c r="BG159" i="2"/>
  <c r="BE159" i="2"/>
  <c r="T159" i="2"/>
  <c r="R159" i="2"/>
  <c r="P159" i="2"/>
  <c r="BK159" i="2"/>
  <c r="BF159" i="2"/>
  <c r="BI157" i="2"/>
  <c r="BH157" i="2"/>
  <c r="BG157" i="2"/>
  <c r="BE157" i="2"/>
  <c r="T157" i="2"/>
  <c r="R157" i="2"/>
  <c r="P157" i="2"/>
  <c r="BK157" i="2"/>
  <c r="BF157" i="2"/>
  <c r="BI156" i="2"/>
  <c r="BH156" i="2"/>
  <c r="BG156" i="2"/>
  <c r="BE156" i="2"/>
  <c r="T156" i="2"/>
  <c r="R156" i="2"/>
  <c r="P156" i="2"/>
  <c r="BK156" i="2"/>
  <c r="BF156" i="2"/>
  <c r="BI155" i="2"/>
  <c r="BH155" i="2"/>
  <c r="BG155" i="2"/>
  <c r="BE155" i="2"/>
  <c r="T155" i="2"/>
  <c r="R155" i="2"/>
  <c r="P155" i="2"/>
  <c r="BK155" i="2"/>
  <c r="BF155" i="2"/>
  <c r="BI154" i="2"/>
  <c r="BH154" i="2"/>
  <c r="BG154" i="2"/>
  <c r="BE154" i="2"/>
  <c r="T154" i="2"/>
  <c r="R154" i="2"/>
  <c r="P154" i="2"/>
  <c r="BK154" i="2"/>
  <c r="BF154" i="2"/>
  <c r="BI153" i="2"/>
  <c r="BH153" i="2"/>
  <c r="BG153" i="2"/>
  <c r="BE153" i="2"/>
  <c r="T153" i="2"/>
  <c r="R153" i="2"/>
  <c r="P153" i="2"/>
  <c r="BK153" i="2"/>
  <c r="BF153" i="2"/>
  <c r="BI151" i="2"/>
  <c r="BH151" i="2"/>
  <c r="BG151" i="2"/>
  <c r="BE151" i="2"/>
  <c r="T151" i="2"/>
  <c r="R151" i="2"/>
  <c r="P151" i="2"/>
  <c r="BK151" i="2"/>
  <c r="BF151" i="2"/>
  <c r="BI150" i="2"/>
  <c r="BH150" i="2"/>
  <c r="BG150" i="2"/>
  <c r="BE150" i="2"/>
  <c r="T150" i="2"/>
  <c r="R150" i="2"/>
  <c r="P150" i="2"/>
  <c r="BK150" i="2"/>
  <c r="BF150" i="2"/>
  <c r="BI149" i="2"/>
  <c r="BH149" i="2"/>
  <c r="BG149" i="2"/>
  <c r="BE149" i="2"/>
  <c r="T149" i="2"/>
  <c r="R149" i="2"/>
  <c r="P149" i="2"/>
  <c r="BK149" i="2"/>
  <c r="BF149" i="2"/>
  <c r="BI147" i="2"/>
  <c r="BH147" i="2"/>
  <c r="BG147" i="2"/>
  <c r="BE147" i="2"/>
  <c r="T147" i="2"/>
  <c r="R147" i="2"/>
  <c r="P147" i="2"/>
  <c r="BK147" i="2"/>
  <c r="BF147" i="2"/>
  <c r="BI146" i="2"/>
  <c r="BH146" i="2"/>
  <c r="BG146" i="2"/>
  <c r="BE146" i="2"/>
  <c r="T146" i="2"/>
  <c r="R146" i="2"/>
  <c r="P146" i="2"/>
  <c r="BK146" i="2"/>
  <c r="BF146" i="2"/>
  <c r="BI145" i="2"/>
  <c r="BH145" i="2"/>
  <c r="BG145" i="2"/>
  <c r="BE145" i="2"/>
  <c r="T145" i="2"/>
  <c r="R145" i="2"/>
  <c r="P145" i="2"/>
  <c r="BK145" i="2"/>
  <c r="BF145" i="2"/>
  <c r="BI144" i="2"/>
  <c r="BH144" i="2"/>
  <c r="BG144" i="2"/>
  <c r="BE144" i="2"/>
  <c r="T144" i="2"/>
  <c r="R144" i="2"/>
  <c r="P144" i="2"/>
  <c r="BK144" i="2"/>
  <c r="BF144" i="2"/>
  <c r="BI143" i="2"/>
  <c r="BH143" i="2"/>
  <c r="BG143" i="2"/>
  <c r="BE143" i="2"/>
  <c r="T143" i="2"/>
  <c r="R143" i="2"/>
  <c r="P143" i="2"/>
  <c r="BK143" i="2"/>
  <c r="BF143" i="2"/>
  <c r="BI142" i="2"/>
  <c r="BH142" i="2"/>
  <c r="BG142" i="2"/>
  <c r="BE142" i="2"/>
  <c r="T142" i="2"/>
  <c r="R142" i="2"/>
  <c r="P142" i="2"/>
  <c r="BK142" i="2"/>
  <c r="BF142" i="2"/>
  <c r="BI141" i="2"/>
  <c r="BH141" i="2"/>
  <c r="BG141" i="2"/>
  <c r="BE141" i="2"/>
  <c r="T141" i="2"/>
  <c r="R141" i="2"/>
  <c r="P141" i="2"/>
  <c r="BK141" i="2"/>
  <c r="BF141" i="2"/>
  <c r="BI140" i="2"/>
  <c r="BH140" i="2"/>
  <c r="BG140" i="2"/>
  <c r="BE140" i="2"/>
  <c r="T140" i="2"/>
  <c r="R140" i="2"/>
  <c r="P140" i="2"/>
  <c r="BK140" i="2"/>
  <c r="BF140" i="2"/>
  <c r="BI139" i="2"/>
  <c r="BH139" i="2"/>
  <c r="BG139" i="2"/>
  <c r="BE139" i="2"/>
  <c r="T139" i="2"/>
  <c r="R139" i="2"/>
  <c r="P139" i="2"/>
  <c r="BK139" i="2"/>
  <c r="BF139" i="2"/>
  <c r="BI138" i="2"/>
  <c r="BH138" i="2"/>
  <c r="BG138" i="2"/>
  <c r="BE138" i="2"/>
  <c r="T138" i="2"/>
  <c r="R138" i="2"/>
  <c r="P138" i="2"/>
  <c r="BK138" i="2"/>
  <c r="BF138" i="2"/>
  <c r="BI137" i="2"/>
  <c r="BH137" i="2"/>
  <c r="BG137" i="2"/>
  <c r="BE137" i="2"/>
  <c r="T137" i="2"/>
  <c r="R137" i="2"/>
  <c r="P137" i="2"/>
  <c r="BK137" i="2"/>
  <c r="BF137" i="2"/>
  <c r="BI136" i="2"/>
  <c r="BH136" i="2"/>
  <c r="BG136" i="2"/>
  <c r="BE136" i="2"/>
  <c r="T136" i="2"/>
  <c r="R136" i="2"/>
  <c r="P136" i="2"/>
  <c r="BK136" i="2"/>
  <c r="BF136" i="2"/>
  <c r="BI135" i="2"/>
  <c r="BH135" i="2"/>
  <c r="BG135" i="2"/>
  <c r="BE135" i="2"/>
  <c r="T135" i="2"/>
  <c r="R135" i="2"/>
  <c r="P135" i="2"/>
  <c r="BK135" i="2"/>
  <c r="BF135" i="2"/>
  <c r="BI133" i="2"/>
  <c r="BH133" i="2"/>
  <c r="BG133" i="2"/>
  <c r="BE133" i="2"/>
  <c r="T133" i="2"/>
  <c r="T131" i="2" s="1"/>
  <c r="R133" i="2"/>
  <c r="P133" i="2"/>
  <c r="BK133" i="2"/>
  <c r="BF133" i="2"/>
  <c r="BI132" i="2"/>
  <c r="BH132" i="2"/>
  <c r="BG132" i="2"/>
  <c r="BE132" i="2"/>
  <c r="T132" i="2"/>
  <c r="R132" i="2"/>
  <c r="P132" i="2"/>
  <c r="BK132" i="2"/>
  <c r="BK131" i="2" s="1"/>
  <c r="BF132" i="2"/>
  <c r="BI129" i="2"/>
  <c r="BH129" i="2"/>
  <c r="BG129" i="2"/>
  <c r="BE129" i="2"/>
  <c r="T129" i="2"/>
  <c r="R129" i="2"/>
  <c r="P129" i="2"/>
  <c r="BK129" i="2"/>
  <c r="BF129" i="2"/>
  <c r="BI128" i="2"/>
  <c r="BH128" i="2"/>
  <c r="BG128" i="2"/>
  <c r="BE128" i="2"/>
  <c r="T128" i="2"/>
  <c r="R128" i="2"/>
  <c r="P128" i="2"/>
  <c r="BK128" i="2"/>
  <c r="BF128" i="2"/>
  <c r="BI127" i="2"/>
  <c r="BH127" i="2"/>
  <c r="BG127" i="2"/>
  <c r="BE127" i="2"/>
  <c r="T127" i="2"/>
  <c r="R127" i="2"/>
  <c r="P127" i="2"/>
  <c r="BK127" i="2"/>
  <c r="BF127" i="2"/>
  <c r="F89" i="2"/>
  <c r="E87" i="2"/>
  <c r="J24" i="2"/>
  <c r="E24" i="2"/>
  <c r="J23" i="2"/>
  <c r="J21" i="2"/>
  <c r="E21" i="2"/>
  <c r="J91" i="2" s="1"/>
  <c r="J20" i="2"/>
  <c r="J18" i="2"/>
  <c r="E18" i="2"/>
  <c r="J17" i="2"/>
  <c r="J15" i="2"/>
  <c r="E15" i="2"/>
  <c r="J14" i="2"/>
  <c r="J12" i="2"/>
  <c r="E7" i="2"/>
  <c r="K85" i="1"/>
  <c r="BK131" i="3" l="1"/>
  <c r="J100" i="3" s="1"/>
  <c r="BK126" i="2"/>
  <c r="BK125" i="2" s="1"/>
  <c r="AG94" i="1"/>
  <c r="AK26" i="1" s="1"/>
  <c r="W30" i="1" s="1"/>
  <c r="AK30" i="1" s="1"/>
  <c r="AK35" i="1" s="1"/>
  <c r="AN95" i="1"/>
  <c r="AN94" i="1" s="1"/>
  <c r="T158" i="4"/>
  <c r="P152" i="3"/>
  <c r="P148" i="3"/>
  <c r="T152" i="3"/>
  <c r="R158" i="3"/>
  <c r="T126" i="4"/>
  <c r="T125" i="4" s="1"/>
  <c r="R158" i="4"/>
  <c r="P131" i="2"/>
  <c r="P134" i="3"/>
  <c r="BK131" i="4"/>
  <c r="J100" i="4" s="1"/>
  <c r="T158" i="3"/>
  <c r="T126" i="2"/>
  <c r="T125" i="2" s="1"/>
  <c r="T148" i="2"/>
  <c r="P126" i="2"/>
  <c r="P125" i="2" s="1"/>
  <c r="P131" i="3"/>
  <c r="P130" i="3" s="1"/>
  <c r="P124" i="3" s="1"/>
  <c r="T134" i="3"/>
  <c r="P126" i="4"/>
  <c r="P125" i="4" s="1"/>
  <c r="R131" i="4"/>
  <c r="T148" i="4"/>
  <c r="BF159" i="4"/>
  <c r="J34" i="4" s="1"/>
  <c r="AW97" i="1" s="1"/>
  <c r="BK134" i="4"/>
  <c r="J101" i="4" s="1"/>
  <c r="J33" i="4"/>
  <c r="AV97" i="1" s="1"/>
  <c r="BK126" i="4"/>
  <c r="J98" i="4" s="1"/>
  <c r="BK152" i="3"/>
  <c r="J103" i="3" s="1"/>
  <c r="BK148" i="3"/>
  <c r="J102" i="3" s="1"/>
  <c r="BK152" i="2"/>
  <c r="J103" i="2" s="1"/>
  <c r="F33" i="2"/>
  <c r="AZ95" i="1" s="1"/>
  <c r="F37" i="2"/>
  <c r="BD95" i="1" s="1"/>
  <c r="F36" i="2"/>
  <c r="BC95" i="1" s="1"/>
  <c r="BK158" i="4"/>
  <c r="J104" i="4" s="1"/>
  <c r="F37" i="3"/>
  <c r="BD96" i="1" s="1"/>
  <c r="BF161" i="3"/>
  <c r="F34" i="3" s="1"/>
  <c r="BA96" i="1" s="1"/>
  <c r="BK158" i="2"/>
  <c r="J104" i="2" s="1"/>
  <c r="J92" i="2"/>
  <c r="J97" i="2"/>
  <c r="J89" i="2"/>
  <c r="F91" i="2"/>
  <c r="R131" i="2"/>
  <c r="T152" i="2"/>
  <c r="T158" i="2"/>
  <c r="J91" i="3"/>
  <c r="F36" i="3"/>
  <c r="BC96" i="1" s="1"/>
  <c r="R131" i="3"/>
  <c r="R130" i="3" s="1"/>
  <c r="R134" i="3"/>
  <c r="R126" i="4"/>
  <c r="R125" i="4" s="1"/>
  <c r="R134" i="4"/>
  <c r="R130" i="4" s="1"/>
  <c r="R124" i="4" s="1"/>
  <c r="R148" i="4"/>
  <c r="R126" i="2"/>
  <c r="R125" i="2" s="1"/>
  <c r="R134" i="2"/>
  <c r="R148" i="2"/>
  <c r="J92" i="3"/>
  <c r="T126" i="3"/>
  <c r="T125" i="3" s="1"/>
  <c r="T131" i="3"/>
  <c r="R148" i="3"/>
  <c r="E85" i="4"/>
  <c r="F92" i="4"/>
  <c r="P131" i="4"/>
  <c r="R152" i="4"/>
  <c r="J33" i="2"/>
  <c r="AV95" i="1" s="1"/>
  <c r="BK134" i="2"/>
  <c r="J101" i="2" s="1"/>
  <c r="BK148" i="2"/>
  <c r="J102" i="2" s="1"/>
  <c r="R152" i="2"/>
  <c r="R158" i="2"/>
  <c r="T148" i="3"/>
  <c r="R152" i="3"/>
  <c r="J91" i="4"/>
  <c r="BK152" i="4"/>
  <c r="J103" i="4" s="1"/>
  <c r="T152" i="4"/>
  <c r="P152" i="4"/>
  <c r="F36" i="4"/>
  <c r="BC97" i="1" s="1"/>
  <c r="F33" i="4"/>
  <c r="AZ97" i="1" s="1"/>
  <c r="F35" i="3"/>
  <c r="BB96" i="1" s="1"/>
  <c r="E85" i="2"/>
  <c r="J34" i="2"/>
  <c r="AW95" i="1" s="1"/>
  <c r="J98" i="2"/>
  <c r="J100" i="2"/>
  <c r="P134" i="2"/>
  <c r="P148" i="2"/>
  <c r="F92" i="3"/>
  <c r="BK126" i="3"/>
  <c r="R126" i="3"/>
  <c r="R125" i="3" s="1"/>
  <c r="J33" i="3"/>
  <c r="AV96" i="1" s="1"/>
  <c r="F33" i="3"/>
  <c r="AZ96" i="1" s="1"/>
  <c r="BK134" i="3"/>
  <c r="J101" i="3" s="1"/>
  <c r="BK158" i="3"/>
  <c r="J104" i="3" s="1"/>
  <c r="J89" i="4"/>
  <c r="F35" i="4"/>
  <c r="BB97" i="1" s="1"/>
  <c r="F37" i="4"/>
  <c r="BD97" i="1" s="1"/>
  <c r="F92" i="2"/>
  <c r="F35" i="2"/>
  <c r="BB95" i="1" s="1"/>
  <c r="P152" i="2"/>
  <c r="P158" i="2"/>
  <c r="F34" i="4"/>
  <c r="BA97" i="1" s="1"/>
  <c r="T134" i="4"/>
  <c r="P134" i="4"/>
  <c r="P130" i="4" s="1"/>
  <c r="P124" i="4" s="1"/>
  <c r="AU97" i="1" s="1"/>
  <c r="F34" i="2"/>
  <c r="BA95" i="1" s="1"/>
  <c r="T134" i="2"/>
  <c r="T130" i="2" s="1"/>
  <c r="T124" i="2" s="1"/>
  <c r="E85" i="3"/>
  <c r="F91" i="4"/>
  <c r="J89" i="3"/>
  <c r="F91" i="3"/>
  <c r="J92" i="4"/>
  <c r="BD94" i="1" l="1"/>
  <c r="W33" i="1" s="1"/>
  <c r="BB94" i="1"/>
  <c r="AX94" i="1" s="1"/>
  <c r="BC94" i="1"/>
  <c r="AY94" i="1" s="1"/>
  <c r="BA94" i="1"/>
  <c r="AW94" i="1" s="1"/>
  <c r="AT97" i="1"/>
  <c r="AZ94" i="1"/>
  <c r="AV94" i="1" s="1"/>
  <c r="AT95" i="1"/>
  <c r="T130" i="3"/>
  <c r="T124" i="3" s="1"/>
  <c r="J34" i="3"/>
  <c r="AW96" i="1" s="1"/>
  <c r="AT96" i="1" s="1"/>
  <c r="BK125" i="4"/>
  <c r="T130" i="4"/>
  <c r="T124" i="4" s="1"/>
  <c r="P130" i="2"/>
  <c r="P124" i="2" s="1"/>
  <c r="AU95" i="1" s="1"/>
  <c r="AU94" i="1" s="1"/>
  <c r="BK130" i="4"/>
  <c r="J99" i="4" s="1"/>
  <c r="R130" i="2"/>
  <c r="R124" i="2" s="1"/>
  <c r="BK130" i="2"/>
  <c r="R124" i="3"/>
  <c r="J97" i="4"/>
  <c r="BK130" i="3"/>
  <c r="J99" i="3" s="1"/>
  <c r="BK125" i="3"/>
  <c r="J98" i="3"/>
  <c r="W32" i="1" l="1"/>
  <c r="AT94" i="1"/>
  <c r="BK124" i="4"/>
  <c r="W31" i="1"/>
  <c r="W29" i="1"/>
  <c r="J99" i="2"/>
  <c r="BK124" i="2"/>
  <c r="J97" i="3"/>
  <c r="BK124" i="3"/>
  <c r="J30" i="4"/>
  <c r="J96" i="4"/>
  <c r="AK29" i="1"/>
  <c r="J96" i="2" l="1"/>
  <c r="J30" i="2"/>
  <c r="J39" i="4"/>
  <c r="J96" i="3"/>
  <c r="J30" i="3"/>
  <c r="J39" i="2" l="1"/>
  <c r="J39" i="3"/>
</calcChain>
</file>

<file path=xl/sharedStrings.xml><?xml version="1.0" encoding="utf-8"?>
<sst xmlns="http://schemas.openxmlformats.org/spreadsheetml/2006/main" count="1929" uniqueCount="327">
  <si>
    <t>Export Komplet</t>
  </si>
  <si>
    <t/>
  </si>
  <si>
    <t>2.0</t>
  </si>
  <si>
    <t>False</t>
  </si>
  <si>
    <t>{8e072f12-5cd4-45eb-87d2-3301508d1fd3}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</si>
  <si>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</si>
  <si>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</si>
  <si>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</si>
  <si>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</si>
  <si>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</si>
  <si>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</si>
  <si>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</si>
  <si>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Autobusové zastávky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</si>
  <si>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</si>
  <si>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</si>
  <si>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</si>
  <si>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</si>
  <si>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</si>
  <si>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</si>
  <si>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</si>
  <si>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</si>
  <si>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</si>
  <si>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</si>
  <si>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</si>
  <si>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</si>
  <si>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</si>
  <si>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</si>
  <si>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</si>
  <si>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</si>
  <si>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</si>
  <si>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</si>
  <si>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</si>
  <si>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</si>
  <si>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</si>
  <si>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</si>
  <si>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</si>
  <si>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</si>
  <si>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</si>
  <si>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</si>
  <si>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</si>
  <si>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</si>
  <si>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</si>
  <si>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</si>
  <si>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</si>
  <si>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</si>
  <si>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</si>
  <si>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</si>
  <si>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</si>
  <si>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</si>
  <si>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</si>
  <si>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</si>
  <si>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</si>
  <si>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</si>
  <si>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</si>
  <si>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</si>
  <si>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</si>
  <si>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</si>
  <si>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</si>
  <si>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</si>
  <si>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</si>
  <si>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</si>
  <si>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</si>
  <si>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</si>
  <si>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</si>
  <si>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</si>
  <si>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</si>
  <si>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</si>
  <si>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</si>
  <si>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</si>
  <si>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</si>
  <si>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</si>
  <si>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</si>
  <si>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</si>
  <si>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Autobusová zastavka</t>
  </si>
  <si>
    <t>STA</t>
  </si>
  <si>
    <t>1</t>
  </si>
  <si>
    <t>{91c391f3-cf88-420b-8f30-b873d1cf266d}</t>
  </si>
  <si>
    <t>02</t>
  </si>
  <si>
    <t>{ffc6e175-173a-4c78-82de-ab5529e4c298}</t>
  </si>
  <si>
    <t>03</t>
  </si>
  <si>
    <t>{fd5da79a-102d-4e96-b6a5-fbb4e5f14ac4}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</si>
  <si>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</si>
  <si>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</si>
  <si>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</si>
  <si>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</si>
  <si>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</si>
  <si>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</si>
  <si>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</si>
  <si>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</si>
  <si>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</si>
  <si>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>PSV - Práce a dodávky PSV</t>
  </si>
  <si>
    <t xml:space="preserve">    712 - Izolácie striech, povlakové krytiny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</si>
  <si>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</si>
  <si>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</si>
  <si>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</si>
  <si>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787 - Zasklievanie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</si>
  <si>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</si>
  <si>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</si>
  <si>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</si>
  <si>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</si>
  <si>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</si>
  <si>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</si>
  <si>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</si>
  <si>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</si>
  <si>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</si>
  <si>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</si>
  <si>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</si>
  <si>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</si>
  <si>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</si>
  <si>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</si>
  <si>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</si>
  <si>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</si>
  <si>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</si>
  <si>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</t>
  </si>
  <si>
    <t>Výkop jamy a ryhy v obmedzenom priestore horn. tr.3 ručne</t>
  </si>
  <si>
    <t>m3</t>
  </si>
  <si>
    <t>CS CENEKON 2019 01</t>
  </si>
  <si>
    <t>4</t>
  </si>
  <si>
    <t>2</t>
  </si>
  <si>
    <t>-1530149413</t>
  </si>
  <si>
    <t>271521111</t>
  </si>
  <si>
    <t>Vankúše zhutnené pod základy z kameniva hrubého drveného, frakcie 16 - 125 mm</t>
  </si>
  <si>
    <t>-2026481848</t>
  </si>
  <si>
    <t>3</t>
  </si>
  <si>
    <t>273313611</t>
  </si>
  <si>
    <t>Betón základových dosiek, prostý tr. C 16/20</t>
  </si>
  <si>
    <t>-247716755</t>
  </si>
  <si>
    <t>PSV</t>
  </si>
  <si>
    <t>Práce a dodávky PSV</t>
  </si>
  <si>
    <t>712</t>
  </si>
  <si>
    <t>Izolácie striech, povlakové krytiny</t>
  </si>
  <si>
    <t>22</t>
  </si>
  <si>
    <t>712290010</t>
  </si>
  <si>
    <t>Zhotovenie parozábrany pre strechy ploché do 10°</t>
  </si>
  <si>
    <t>m2</t>
  </si>
  <si>
    <t>512</t>
  </si>
  <si>
    <t>-1973398730</t>
  </si>
  <si>
    <t>23</t>
  </si>
  <si>
    <t>M</t>
  </si>
  <si>
    <t>283290003800</t>
  </si>
  <si>
    <t>349719080</t>
  </si>
  <si>
    <t>762</t>
  </si>
  <si>
    <t>Konštrukcie tesárske</t>
  </si>
  <si>
    <t>1111111R</t>
  </si>
  <si>
    <t>bm</t>
  </si>
  <si>
    <t>840798173</t>
  </si>
  <si>
    <t>5</t>
  </si>
  <si>
    <t>1111112R</t>
  </si>
  <si>
    <t>ks</t>
  </si>
  <si>
    <t>1817047224</t>
  </si>
  <si>
    <t>6</t>
  </si>
  <si>
    <t>1111113R</t>
  </si>
  <si>
    <t>1957475865</t>
  </si>
  <si>
    <t>7</t>
  </si>
  <si>
    <t>1111114R</t>
  </si>
  <si>
    <t>Hlinikový profil 40x60x2mm</t>
  </si>
  <si>
    <t>-1922973787</t>
  </si>
  <si>
    <t>8</t>
  </si>
  <si>
    <t>1111115R</t>
  </si>
  <si>
    <t>EPDM páska -50x0,5mm</t>
  </si>
  <si>
    <t>925560432</t>
  </si>
  <si>
    <t>9</t>
  </si>
  <si>
    <t>1111116R</t>
  </si>
  <si>
    <t>Vyrovnávacia plastová podložka 1,2,3,mm</t>
  </si>
  <si>
    <t>-1798983393</t>
  </si>
  <si>
    <t>10</t>
  </si>
  <si>
    <t>1111117R</t>
  </si>
  <si>
    <t>Vyrovnávacia gumová podložka 10mm</t>
  </si>
  <si>
    <t>591807900</t>
  </si>
  <si>
    <t>11</t>
  </si>
  <si>
    <t>1111118R</t>
  </si>
  <si>
    <t>Hmoždinka + prievlačná skurtka 10x80mm</t>
  </si>
  <si>
    <t>-516273505</t>
  </si>
  <si>
    <t>12</t>
  </si>
  <si>
    <t>1111119R</t>
  </si>
  <si>
    <t>Spojovací L profil 40x40x2mm</t>
  </si>
  <si>
    <t>1567306761</t>
  </si>
  <si>
    <t>13</t>
  </si>
  <si>
    <t>1111121R</t>
  </si>
  <si>
    <t xml:space="preserve">Samovrtná skrutka A1 4,8x25mm, 6 hranná hlava </t>
  </si>
  <si>
    <t>-1857253603</t>
  </si>
  <si>
    <t>14</t>
  </si>
  <si>
    <t>1111122R</t>
  </si>
  <si>
    <t>Spojovací plochý profil 30x3mm</t>
  </si>
  <si>
    <t>-112830391</t>
  </si>
  <si>
    <t>15</t>
  </si>
  <si>
    <t>1111123R</t>
  </si>
  <si>
    <t>Montáž jedno-úrovňovej konštrukcie</t>
  </si>
  <si>
    <t>1955930687</t>
  </si>
  <si>
    <t>16</t>
  </si>
  <si>
    <t>1111124R</t>
  </si>
  <si>
    <t>-163675009</t>
  </si>
  <si>
    <t>764</t>
  </si>
  <si>
    <t>Konštrukcie klampiarske</t>
  </si>
  <si>
    <t>27</t>
  </si>
  <si>
    <t>764326260R</t>
  </si>
  <si>
    <t xml:space="preserve">Oplechovanie z pozinkovaného farbeného  plechu, r.š. 1200 mm vrátane detailov </t>
  </si>
  <si>
    <t>m</t>
  </si>
  <si>
    <t>-425384711</t>
  </si>
  <si>
    <t>764451402</t>
  </si>
  <si>
    <t>Zvodové rúry z pozinkovaného farbeného PZf plechu, štvorcové s dĺžkou strany 100 mm</t>
  </si>
  <si>
    <t>-1584481786</t>
  </si>
  <si>
    <t>597140001400R</t>
  </si>
  <si>
    <t>D+M BG Štandardných žľabov svetlá šírka 150 mm vrátane mriežkových roštov C 250 kN</t>
  </si>
  <si>
    <t>32</t>
  </si>
  <si>
    <t>295036023</t>
  </si>
  <si>
    <t>767</t>
  </si>
  <si>
    <t>Konštrukcie doplnkové kovové</t>
  </si>
  <si>
    <t>21</t>
  </si>
  <si>
    <t>72163110R</t>
  </si>
  <si>
    <t>Montáž Atypickej Oceľovej konštrukcie</t>
  </si>
  <si>
    <t>kg</t>
  </si>
  <si>
    <t>1928165608</t>
  </si>
  <si>
    <t>17</t>
  </si>
  <si>
    <t>73066199R</t>
  </si>
  <si>
    <t>Profil duty zváraný EN 10219, zn.S235JRH Rozmer 40x40x4 (262,152)</t>
  </si>
  <si>
    <t>-1426567855</t>
  </si>
  <si>
    <t>18</t>
  </si>
  <si>
    <t>730661991R</t>
  </si>
  <si>
    <t>Profil duty zváraný EN 10219, zn.S235JRH Rozmer 80x80x4 (262,152)</t>
  </si>
  <si>
    <t>2010281082</t>
  </si>
  <si>
    <t>19</t>
  </si>
  <si>
    <t>72162100R</t>
  </si>
  <si>
    <t>Profil nerov. Lvalc.za tepla EN 10056, EN 10025-2, zn. S235JR Rozmer 45x30x4</t>
  </si>
  <si>
    <t>-1930289705</t>
  </si>
  <si>
    <t>72162100</t>
  </si>
  <si>
    <t>PRofil U val.za tepla din 1026-1,EN 10025-2,zn S235JR Rozmer 120mm</t>
  </si>
  <si>
    <t>1740337871</t>
  </si>
  <si>
    <t>787</t>
  </si>
  <si>
    <t>Zasklievanie</t>
  </si>
  <si>
    <t>24</t>
  </si>
  <si>
    <t>1234567891R</t>
  </si>
  <si>
    <t xml:space="preserve">D+M ESG/VSG 55.2 mm, brúsenie a leštenie </t>
  </si>
  <si>
    <t>1073330593</t>
  </si>
  <si>
    <t>25</t>
  </si>
  <si>
    <t>1234567892R</t>
  </si>
  <si>
    <t>Príplatok za atyp skla s oblúkami</t>
  </si>
  <si>
    <t>1560038157</t>
  </si>
  <si>
    <t>26</t>
  </si>
  <si>
    <t>1234567893R</t>
  </si>
  <si>
    <t xml:space="preserve">Manipulácia a doprava </t>
  </si>
  <si>
    <t>kpl</t>
  </si>
  <si>
    <t>-55848895</t>
  </si>
  <si>
    <t xml:space="preserve">02 - SO 02 Autobusová zastávka </t>
  </si>
  <si>
    <t>-1521937126</t>
  </si>
  <si>
    <t>905920460</t>
  </si>
  <si>
    <t>-1154620427</t>
  </si>
  <si>
    <t>-1422180111</t>
  </si>
  <si>
    <t>1455143927</t>
  </si>
  <si>
    <t>-424829471</t>
  </si>
  <si>
    <t>141746999</t>
  </si>
  <si>
    <t>1433433196</t>
  </si>
  <si>
    <t>-1767870082</t>
  </si>
  <si>
    <t>630611512</t>
  </si>
  <si>
    <t>-1273932508</t>
  </si>
  <si>
    <t>1368877135</t>
  </si>
  <si>
    <t>-231783703</t>
  </si>
  <si>
    <t>-1553030621</t>
  </si>
  <si>
    <t>-1288388743</t>
  </si>
  <si>
    <t>-1237273868</t>
  </si>
  <si>
    <t>858689924</t>
  </si>
  <si>
    <t>-1891477151</t>
  </si>
  <si>
    <t>-1574704604</t>
  </si>
  <si>
    <t>-2059917105</t>
  </si>
  <si>
    <t>-677571661</t>
  </si>
  <si>
    <t>1221989386</t>
  </si>
  <si>
    <t>73066199R.1</t>
  </si>
  <si>
    <t>1267235620</t>
  </si>
  <si>
    <t>-308763421</t>
  </si>
  <si>
    <t>1852927368</t>
  </si>
  <si>
    <t>453243759</t>
  </si>
  <si>
    <t>805712999</t>
  </si>
  <si>
    <t>1010962668</t>
  </si>
  <si>
    <t>-1073394567</t>
  </si>
  <si>
    <t>03 - SO 03 Autobusová zastávka</t>
  </si>
  <si>
    <t>-878315000</t>
  </si>
  <si>
    <t>-1867609818</t>
  </si>
  <si>
    <t>311531512</t>
  </si>
  <si>
    <t>1076301130</t>
  </si>
  <si>
    <t>1310396962</t>
  </si>
  <si>
    <t>516675585</t>
  </si>
  <si>
    <t>1101742021</t>
  </si>
  <si>
    <t>-157177243</t>
  </si>
  <si>
    <t>767350033</t>
  </si>
  <si>
    <t>879463310</t>
  </si>
  <si>
    <t>-638785090</t>
  </si>
  <si>
    <t>-1064445357</t>
  </si>
  <si>
    <t>-155792465</t>
  </si>
  <si>
    <t>-214894677</t>
  </si>
  <si>
    <t>1024050088</t>
  </si>
  <si>
    <t>-1068983051</t>
  </si>
  <si>
    <t>-580775174</t>
  </si>
  <si>
    <t>-35626048</t>
  </si>
  <si>
    <t>1302988120</t>
  </si>
  <si>
    <t>-948668813</t>
  </si>
  <si>
    <t>-1376904652</t>
  </si>
  <si>
    <t>-1597801231</t>
  </si>
  <si>
    <t>Profil duty zváraný EN 10219, zn.S235JRH Rozmer 40x40x4 (337,194)</t>
  </si>
  <si>
    <t>5487611</t>
  </si>
  <si>
    <t>1151962968</t>
  </si>
  <si>
    <t>-365701671</t>
  </si>
  <si>
    <t>-1475622430</t>
  </si>
  <si>
    <t>2067564793</t>
  </si>
  <si>
    <t>1903796904</t>
  </si>
  <si>
    <t>1149905574</t>
  </si>
  <si>
    <t>Zvodové rúry z pozinkovaného farbeného PZf plechu, priemeru 100</t>
  </si>
  <si>
    <t>12345678911R</t>
  </si>
  <si>
    <t xml:space="preserve">Dodávka ESG/VSG 55.2 mm, brúsenie a leštenie </t>
  </si>
  <si>
    <t xml:space="preserve">Montáž sklených tabúľ </t>
  </si>
  <si>
    <t xml:space="preserve">Dodávka  ESG/VSG 55.2 mm, brúsenie a leštenie </t>
  </si>
  <si>
    <t>Obec Veľký Lipník, OcÚ Veľký Lipník č.283, 065 33 Veľký Lipník</t>
  </si>
  <si>
    <t>00 330 248</t>
  </si>
  <si>
    <t>neplatca DPH</t>
  </si>
  <si>
    <t>Ing. arch. Peter Cibulka</t>
  </si>
  <si>
    <t xml:space="preserve">Objednávateľ: </t>
  </si>
  <si>
    <t xml:space="preserve"> Projektant: </t>
  </si>
  <si>
    <t xml:space="preserve">Spracovateľ: </t>
  </si>
  <si>
    <t>SO 02 Autobusová zastávka "B"</t>
  </si>
  <si>
    <t>SO 03 Autobusová zastávka "C"</t>
  </si>
  <si>
    <t>Veľký Lipník</t>
  </si>
  <si>
    <t>SO 01 Autobusová zastávka "A"</t>
  </si>
  <si>
    <t>Parozábrana PO JUTAFOL N 110 STANDARD, šxl 1,5x50 m, plošná hmotnosť 110 g/m2, resp. ekvivalent</t>
  </si>
  <si>
    <t>Terasový obklad Timbermax T138 bm 734.71, resp. ekvivalent</t>
  </si>
  <si>
    <t>Montážny nerezovýklip Timbermax T+ skrutka, resp. ekvivalent</t>
  </si>
  <si>
    <t>Montážny nerezovýklip Timbermax T-fix+ skrutka, resp. ekvivalent</t>
  </si>
  <si>
    <t>Montáž obkladu Timbermax, resp. ekvivalent</t>
  </si>
  <si>
    <t>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</si>
</sst>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4" fontId="17" fillId="0" borderId="22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Alignment="1"/>
    <xf numFmtId="4" fontId="32" fillId="0" borderId="22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/>
    <xf numFmtId="4" fontId="6" fillId="0" borderId="0" xfId="0" applyNumberFormat="1" applyFont="1" applyAlignment="1"/>
    <xf numFmtId="4" fontId="19" fillId="0" borderId="0" xfId="0" applyNumberFormat="1" applyFont="1" applyAlignment="1"/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4" fontId="8" fillId="0" borderId="0" xfId="0" applyNumberFormat="1" applyFont="1" applyFill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5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65" fontId="2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14" fontId="2" fillId="5" borderId="0" xfId="0" applyNumberFormat="1" applyFont="1" applyFill="1" applyAlignment="1">
      <alignment horizontal="left" vertical="center"/>
    </xf>
    <xf numFmtId="0" fontId="35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36" fillId="0" borderId="0" xfId="0" applyFont="1" applyAlignment="1">
      <alignment horizontal="left" vertical="center"/>
    </xf>
    <xf numFmtId="14" fontId="2" fillId="5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6" fillId="0" borderId="0" xfId="0" applyFont="1" applyAlignment="1">
      <alignment horizontal="left"/>
    </xf>
    <xf numFmtId="0" fontId="36" fillId="5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view="pageBreakPreview" topLeftCell="A73" zoomScale="79" zoomScaleNormal="86" zoomScaleSheetLayoutView="79" workbookViewId="0">
      <selection activeCell="AM17" sqref="AM17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2" width="2.7109375" customWidth="1"/>
    <col min="33" max="33" width="17.14062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93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99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6"/>
      <c r="BS5" s="13" t="s">
        <v>6</v>
      </c>
    </row>
    <row r="6" spans="1:74" ht="36.9" customHeight="1">
      <c r="B6" s="16"/>
      <c r="D6" s="21" t="s">
        <v>11</v>
      </c>
      <c r="K6" s="200" t="s">
        <v>12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169"/>
      <c r="AK6" s="169"/>
      <c r="AL6" s="169"/>
      <c r="AM6" s="169"/>
      <c r="AN6" s="169"/>
      <c r="AO6" s="169"/>
      <c r="AR6" s="16"/>
      <c r="BS6" s="13" t="s">
        <v>6</v>
      </c>
    </row>
    <row r="7" spans="1:74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199" t="s">
        <v>319</v>
      </c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K8" s="22" t="s">
        <v>17</v>
      </c>
      <c r="AN8" s="172" t="s">
        <v>326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18</v>
      </c>
      <c r="K10" s="197" t="s">
        <v>310</v>
      </c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K10" s="22" t="s">
        <v>19</v>
      </c>
      <c r="AN10" s="20" t="s">
        <v>311</v>
      </c>
      <c r="AR10" s="16"/>
      <c r="BS10" s="13" t="s">
        <v>6</v>
      </c>
    </row>
    <row r="11" spans="1:74" ht="18.45" customHeight="1">
      <c r="B11" s="16"/>
      <c r="E11" s="20" t="s">
        <v>16</v>
      </c>
      <c r="AK11" s="22" t="s">
        <v>20</v>
      </c>
      <c r="AN11" s="20" t="s">
        <v>312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21</v>
      </c>
      <c r="K13" s="198" t="s">
        <v>326</v>
      </c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K13" s="22" t="s">
        <v>19</v>
      </c>
      <c r="AN13" s="168" t="s">
        <v>326</v>
      </c>
      <c r="AR13" s="16"/>
      <c r="BS13" s="13" t="s">
        <v>6</v>
      </c>
    </row>
    <row r="14" spans="1:74" ht="13.2">
      <c r="B14" s="16"/>
      <c r="E14" s="20" t="s">
        <v>16</v>
      </c>
      <c r="AK14" s="22" t="s">
        <v>20</v>
      </c>
      <c r="AN14" s="168" t="s">
        <v>326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22</v>
      </c>
      <c r="K16" s="197" t="s">
        <v>313</v>
      </c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K16" s="22" t="s">
        <v>19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16</v>
      </c>
      <c r="AK17" s="22" t="s">
        <v>20</v>
      </c>
      <c r="AN17" s="20" t="s">
        <v>1</v>
      </c>
      <c r="AR17" s="16"/>
      <c r="BS17" s="13" t="s">
        <v>23</v>
      </c>
    </row>
    <row r="18" spans="2:71" ht="6.9" customHeight="1">
      <c r="B18" s="16"/>
      <c r="AR18" s="16"/>
      <c r="BS18" s="13" t="s">
        <v>24</v>
      </c>
    </row>
    <row r="19" spans="2:71" ht="12" customHeight="1">
      <c r="B19" s="16"/>
      <c r="D19" s="22" t="s">
        <v>25</v>
      </c>
      <c r="K19" s="198" t="s">
        <v>326</v>
      </c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K19" s="22" t="s">
        <v>19</v>
      </c>
      <c r="AN19" s="20" t="s">
        <v>1</v>
      </c>
      <c r="AR19" s="16"/>
      <c r="BS19" s="13" t="s">
        <v>24</v>
      </c>
    </row>
    <row r="20" spans="2:71" ht="18.45" customHeight="1">
      <c r="B20" s="16"/>
      <c r="E20" s="20" t="s">
        <v>16</v>
      </c>
      <c r="AK20" s="22" t="s">
        <v>20</v>
      </c>
      <c r="AN20" s="20" t="s">
        <v>1</v>
      </c>
      <c r="AR20" s="16"/>
      <c r="BS20" s="13" t="s">
        <v>23</v>
      </c>
    </row>
    <row r="21" spans="2:71" ht="6.9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5">
        <f>AG94</f>
        <v>0</v>
      </c>
      <c r="AL26" s="196"/>
      <c r="AM26" s="196"/>
      <c r="AN26" s="196"/>
      <c r="AO26" s="196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205" t="s">
        <v>28</v>
      </c>
      <c r="M28" s="205"/>
      <c r="N28" s="205"/>
      <c r="O28" s="205"/>
      <c r="P28" s="205"/>
      <c r="W28" s="205" t="s">
        <v>29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30</v>
      </c>
      <c r="AL28" s="205"/>
      <c r="AM28" s="205"/>
      <c r="AN28" s="205"/>
      <c r="AO28" s="205"/>
      <c r="AR28" s="25"/>
    </row>
    <row r="29" spans="2:71" s="2" customFormat="1" ht="14.4" customHeight="1">
      <c r="B29" s="29"/>
      <c r="D29" s="22" t="s">
        <v>31</v>
      </c>
      <c r="F29" s="22" t="s">
        <v>32</v>
      </c>
      <c r="L29" s="192">
        <v>0.2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29"/>
    </row>
    <row r="30" spans="2:71" s="2" customFormat="1" ht="14.4" customHeight="1">
      <c r="B30" s="29"/>
      <c r="F30" s="22" t="s">
        <v>33</v>
      </c>
      <c r="L30" s="192">
        <v>0.2</v>
      </c>
      <c r="M30" s="191"/>
      <c r="N30" s="191"/>
      <c r="O30" s="191"/>
      <c r="P30" s="191"/>
      <c r="W30" s="190">
        <f>AK26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ROUND(W30*0.2, 2)</f>
        <v>0</v>
      </c>
      <c r="AL30" s="191"/>
      <c r="AM30" s="191"/>
      <c r="AN30" s="191"/>
      <c r="AO30" s="191"/>
      <c r="AR30" s="29"/>
    </row>
    <row r="31" spans="2:71" s="2" customFormat="1" ht="14.4" hidden="1" customHeight="1">
      <c r="B31" s="29"/>
      <c r="F31" s="22" t="s">
        <v>34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29"/>
    </row>
    <row r="32" spans="2:71" s="2" customFormat="1" ht="14.4" hidden="1" customHeight="1">
      <c r="B32" s="29"/>
      <c r="F32" s="22" t="s">
        <v>35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29"/>
    </row>
    <row r="33" spans="2:44" s="2" customFormat="1" ht="14.4" hidden="1" customHeight="1">
      <c r="B33" s="29"/>
      <c r="F33" s="22" t="s">
        <v>36</v>
      </c>
      <c r="L33" s="192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29"/>
    </row>
    <row r="34" spans="2:44" s="1" customFormat="1" ht="6.9" customHeight="1">
      <c r="B34" s="25"/>
      <c r="AR34" s="25"/>
    </row>
    <row r="35" spans="2:44" s="1" customFormat="1" ht="25.95" customHeight="1">
      <c r="B35" s="25"/>
      <c r="C35" s="30"/>
      <c r="D35" s="31" t="s">
        <v>37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38</v>
      </c>
      <c r="U35" s="32"/>
      <c r="V35" s="32"/>
      <c r="W35" s="32"/>
      <c r="X35" s="175" t="s">
        <v>39</v>
      </c>
      <c r="Y35" s="176"/>
      <c r="Z35" s="176"/>
      <c r="AA35" s="176"/>
      <c r="AB35" s="176"/>
      <c r="AC35" s="32"/>
      <c r="AD35" s="32"/>
      <c r="AE35" s="32"/>
      <c r="AF35" s="32"/>
      <c r="AG35" s="32"/>
      <c r="AH35" s="32"/>
      <c r="AI35" s="32"/>
      <c r="AJ35" s="32"/>
      <c r="AK35" s="177">
        <f>SUM(AK26+AK30)</f>
        <v>0</v>
      </c>
      <c r="AL35" s="176"/>
      <c r="AM35" s="176"/>
      <c r="AN35" s="176"/>
      <c r="AO35" s="178"/>
      <c r="AP35" s="30"/>
      <c r="AQ35" s="30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4" t="s">
        <v>40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41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6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42</v>
      </c>
      <c r="AI60" s="27"/>
      <c r="AJ60" s="27"/>
      <c r="AK60" s="27"/>
      <c r="AL60" s="27"/>
      <c r="AM60" s="36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4" t="s">
        <v>44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45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6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42</v>
      </c>
      <c r="AI75" s="27"/>
      <c r="AJ75" s="27"/>
      <c r="AK75" s="27"/>
      <c r="AL75" s="27"/>
      <c r="AM75" s="36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" customHeight="1">
      <c r="B82" s="25"/>
      <c r="C82" s="17" t="s">
        <v>46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1"/>
      <c r="C84" s="22" t="s">
        <v>10</v>
      </c>
      <c r="AR84" s="41"/>
    </row>
    <row r="85" spans="1:91" s="4" customFormat="1" ht="36.9" customHeight="1">
      <c r="B85" s="42"/>
      <c r="C85" s="43" t="s">
        <v>11</v>
      </c>
      <c r="K85" s="189" t="str">
        <f>K6</f>
        <v>Autobusové zastávky</v>
      </c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43"/>
      <c r="AI85" s="43"/>
      <c r="AJ85" s="43"/>
      <c r="AK85" s="43"/>
      <c r="AL85" s="43"/>
      <c r="AM85" s="43"/>
      <c r="AN85" s="43"/>
      <c r="AO85" s="43"/>
      <c r="AR85" s="42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15</v>
      </c>
      <c r="K87" s="187" t="str">
        <f>K8</f>
        <v>Veľký Lipník</v>
      </c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I87" s="22" t="s">
        <v>17</v>
      </c>
      <c r="AJ87" s="184" t="str">
        <f>AN8</f>
        <v>vyplní uchádzač</v>
      </c>
      <c r="AK87" s="184"/>
      <c r="AL87" s="184"/>
      <c r="AM87" s="184"/>
      <c r="AN87" s="184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159" t="s">
        <v>314</v>
      </c>
      <c r="D89" s="151"/>
      <c r="E89" s="151"/>
      <c r="F89" s="151"/>
      <c r="G89" s="151"/>
      <c r="H89" s="151"/>
      <c r="I89" s="160"/>
      <c r="J89" s="160"/>
      <c r="K89" s="183" t="str">
        <f>K10</f>
        <v>Obec Veľký Lipník, OcÚ Veľký Lipník č.283, 065 33 Veľký Lipník</v>
      </c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I89" s="165" t="s">
        <v>315</v>
      </c>
      <c r="AJ89" s="185" t="str">
        <f>K16</f>
        <v>Ing. arch. Peter Cibulka</v>
      </c>
      <c r="AK89" s="185"/>
      <c r="AL89" s="185"/>
      <c r="AM89" s="185"/>
      <c r="AN89" s="185"/>
      <c r="AO89" s="185"/>
      <c r="AP89" s="185"/>
      <c r="AR89" s="25"/>
      <c r="AS89" s="206" t="s">
        <v>47</v>
      </c>
      <c r="AT89" s="207"/>
      <c r="AU89" s="45"/>
      <c r="AV89" s="45"/>
      <c r="AW89" s="45"/>
      <c r="AX89" s="45"/>
      <c r="AY89" s="45"/>
      <c r="AZ89" s="45"/>
      <c r="BA89" s="45"/>
      <c r="BB89" s="45"/>
      <c r="BC89" s="45"/>
      <c r="BD89" s="46"/>
    </row>
    <row r="90" spans="1:91" s="1" customFormat="1" ht="15.15" customHeight="1">
      <c r="B90" s="25"/>
      <c r="C90" s="22" t="s">
        <v>21</v>
      </c>
      <c r="K90" s="188" t="str">
        <f>K13</f>
        <v>vyplní uchádzač</v>
      </c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I90" s="166" t="s">
        <v>316</v>
      </c>
      <c r="AJ90" s="186" t="str">
        <f>K19</f>
        <v>vyplní uchádzač</v>
      </c>
      <c r="AK90" s="186"/>
      <c r="AL90" s="186"/>
      <c r="AM90" s="186"/>
      <c r="AN90" s="186"/>
      <c r="AO90" s="186"/>
      <c r="AP90" s="186"/>
      <c r="AR90" s="25"/>
      <c r="AS90" s="208"/>
      <c r="AT90" s="209"/>
      <c r="AU90" s="47"/>
      <c r="AV90" s="47"/>
      <c r="AW90" s="47"/>
      <c r="AX90" s="47"/>
      <c r="AY90" s="47"/>
      <c r="AZ90" s="47"/>
      <c r="BA90" s="47"/>
      <c r="BB90" s="47"/>
      <c r="BC90" s="47"/>
      <c r="BD90" s="48"/>
    </row>
    <row r="91" spans="1:91" s="1" customFormat="1" ht="10.95" customHeight="1">
      <c r="B91" s="25"/>
      <c r="AR91" s="25"/>
      <c r="AS91" s="208"/>
      <c r="AT91" s="209"/>
      <c r="AU91" s="47"/>
      <c r="AV91" s="47"/>
      <c r="AW91" s="47"/>
      <c r="AX91" s="47"/>
      <c r="AY91" s="47"/>
      <c r="AZ91" s="47"/>
      <c r="BA91" s="47"/>
      <c r="BB91" s="47"/>
      <c r="BC91" s="47"/>
      <c r="BD91" s="48"/>
    </row>
    <row r="92" spans="1:91" s="1" customFormat="1" ht="29.25" customHeight="1">
      <c r="B92" s="25"/>
      <c r="C92" s="179" t="s">
        <v>48</v>
      </c>
      <c r="D92" s="180"/>
      <c r="E92" s="180"/>
      <c r="F92" s="180"/>
      <c r="G92" s="180"/>
      <c r="H92" s="49"/>
      <c r="I92" s="181" t="s">
        <v>49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50</v>
      </c>
      <c r="AH92" s="180"/>
      <c r="AI92" s="180"/>
      <c r="AJ92" s="180"/>
      <c r="AK92" s="180"/>
      <c r="AL92" s="180"/>
      <c r="AM92" s="180"/>
      <c r="AN92" s="181" t="s">
        <v>51</v>
      </c>
      <c r="AO92" s="180"/>
      <c r="AP92" s="210"/>
      <c r="AQ92" s="50" t="s">
        <v>52</v>
      </c>
      <c r="AR92" s="25"/>
      <c r="AS92" s="51" t="s">
        <v>53</v>
      </c>
      <c r="AT92" s="52" t="s">
        <v>54</v>
      </c>
      <c r="AU92" s="52" t="s">
        <v>55</v>
      </c>
      <c r="AV92" s="52" t="s">
        <v>56</v>
      </c>
      <c r="AW92" s="52" t="s">
        <v>57</v>
      </c>
      <c r="AX92" s="52" t="s">
        <v>58</v>
      </c>
      <c r="AY92" s="52" t="s">
        <v>59</v>
      </c>
      <c r="AZ92" s="52" t="s">
        <v>60</v>
      </c>
      <c r="BA92" s="52" t="s">
        <v>61</v>
      </c>
      <c r="BB92" s="52" t="s">
        <v>62</v>
      </c>
      <c r="BC92" s="52" t="s">
        <v>63</v>
      </c>
      <c r="BD92" s="53" t="s">
        <v>64</v>
      </c>
    </row>
    <row r="93" spans="1:91" s="1" customFormat="1" ht="10.95" customHeight="1">
      <c r="B93" s="25"/>
      <c r="AR93" s="25"/>
      <c r="AS93" s="54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6"/>
    </row>
    <row r="94" spans="1:91" s="5" customFormat="1" ht="32.4" customHeight="1">
      <c r="B94" s="55"/>
      <c r="C94" s="56" t="s">
        <v>65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203">
        <f>ROUND(SUM(AG95:AG97),2)</f>
        <v>0</v>
      </c>
      <c r="AH94" s="203"/>
      <c r="AI94" s="203"/>
      <c r="AJ94" s="203"/>
      <c r="AK94" s="203"/>
      <c r="AL94" s="203"/>
      <c r="AM94" s="203"/>
      <c r="AN94" s="204">
        <f>SUM(AN95:AP97)</f>
        <v>0</v>
      </c>
      <c r="AO94" s="204"/>
      <c r="AP94" s="204"/>
      <c r="AQ94" s="59" t="s">
        <v>1</v>
      </c>
      <c r="AR94" s="55"/>
      <c r="AS94" s="60">
        <f>ROUND(SUM(AS95:AS97),2)</f>
        <v>0</v>
      </c>
      <c r="AT94" s="61">
        <f>ROUND(SUM(AV94:AW94),2)</f>
        <v>0</v>
      </c>
      <c r="AU94" s="62">
        <f>ROUND(SUM(AU95:AU97),5)</f>
        <v>171.78586999999999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ROUND(SUM(AZ95:AZ97),2)</f>
        <v>0</v>
      </c>
      <c r="BA94" s="61">
        <f>ROUND(SUM(BA95:BA97),2)</f>
        <v>0</v>
      </c>
      <c r="BB94" s="61">
        <f>ROUND(SUM(BB95:BB97),2)</f>
        <v>0</v>
      </c>
      <c r="BC94" s="61">
        <f>ROUND(SUM(BC95:BC97),2)</f>
        <v>0</v>
      </c>
      <c r="BD94" s="63">
        <f>ROUND(SUM(BD95:BD97),2)</f>
        <v>0</v>
      </c>
      <c r="BS94" s="64" t="s">
        <v>66</v>
      </c>
      <c r="BT94" s="64" t="s">
        <v>67</v>
      </c>
      <c r="BU94" s="65" t="s">
        <v>68</v>
      </c>
      <c r="BV94" s="64" t="s">
        <v>69</v>
      </c>
      <c r="BW94" s="64" t="s">
        <v>4</v>
      </c>
      <c r="BX94" s="64" t="s">
        <v>70</v>
      </c>
      <c r="CL94" s="64" t="s">
        <v>1</v>
      </c>
    </row>
    <row r="95" spans="1:91" s="6" customFormat="1" ht="16.5" customHeight="1">
      <c r="A95" s="66" t="s">
        <v>71</v>
      </c>
      <c r="B95" s="67"/>
      <c r="C95" s="68"/>
      <c r="D95" s="174" t="s">
        <v>72</v>
      </c>
      <c r="E95" s="174"/>
      <c r="F95" s="174"/>
      <c r="G95" s="174"/>
      <c r="H95" s="174"/>
      <c r="I95" s="167"/>
      <c r="J95" s="174" t="s">
        <v>320</v>
      </c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202">
        <f>'01 - SO 01 Autobusová zas...'!J124</f>
        <v>0</v>
      </c>
      <c r="AH95" s="202"/>
      <c r="AI95" s="202"/>
      <c r="AJ95" s="202"/>
      <c r="AK95" s="202"/>
      <c r="AL95" s="202"/>
      <c r="AM95" s="202"/>
      <c r="AN95" s="201">
        <f>ROUND(AG95*1.2,2)</f>
        <v>0</v>
      </c>
      <c r="AO95" s="201"/>
      <c r="AP95" s="201"/>
      <c r="AQ95" s="69" t="s">
        <v>74</v>
      </c>
      <c r="AR95" s="67"/>
      <c r="AS95" s="70">
        <v>0</v>
      </c>
      <c r="AT95" s="71">
        <f>ROUND(SUM(AV95:AW95),2)</f>
        <v>0</v>
      </c>
      <c r="AU95" s="72">
        <f>'01 - SO 01 Autobusová zas...'!P124</f>
        <v>49.461178459999999</v>
      </c>
      <c r="AV95" s="71">
        <f>'01 - SO 01 Autobusová zas...'!J33</f>
        <v>0</v>
      </c>
      <c r="AW95" s="71">
        <f>'01 - SO 01 Autobusová zas...'!J34</f>
        <v>0</v>
      </c>
      <c r="AX95" s="71">
        <f>'01 - SO 01 Autobusová zas...'!J35</f>
        <v>0</v>
      </c>
      <c r="AY95" s="71">
        <f>'01 - SO 01 Autobusová zas...'!J36</f>
        <v>0</v>
      </c>
      <c r="AZ95" s="71">
        <f>'01 - SO 01 Autobusová zas...'!F33</f>
        <v>0</v>
      </c>
      <c r="BA95" s="71">
        <f>'01 - SO 01 Autobusová zas...'!F34</f>
        <v>0</v>
      </c>
      <c r="BB95" s="71">
        <f>'01 - SO 01 Autobusová zas...'!F35</f>
        <v>0</v>
      </c>
      <c r="BC95" s="71">
        <f>'01 - SO 01 Autobusová zas...'!F36</f>
        <v>0</v>
      </c>
      <c r="BD95" s="73">
        <f>'01 - SO 01 Autobusová zas...'!F37</f>
        <v>0</v>
      </c>
      <c r="BT95" s="74" t="s">
        <v>75</v>
      </c>
      <c r="BV95" s="74" t="s">
        <v>69</v>
      </c>
      <c r="BW95" s="74" t="s">
        <v>76</v>
      </c>
      <c r="BX95" s="74" t="s">
        <v>4</v>
      </c>
      <c r="CL95" s="74" t="s">
        <v>1</v>
      </c>
      <c r="CM95" s="74" t="s">
        <v>67</v>
      </c>
    </row>
    <row r="96" spans="1:91" s="6" customFormat="1" ht="16.5" customHeight="1">
      <c r="A96" s="66" t="s">
        <v>71</v>
      </c>
      <c r="B96" s="67"/>
      <c r="C96" s="68"/>
      <c r="D96" s="174" t="s">
        <v>77</v>
      </c>
      <c r="E96" s="174"/>
      <c r="F96" s="174"/>
      <c r="G96" s="174"/>
      <c r="H96" s="174"/>
      <c r="I96" s="167"/>
      <c r="J96" s="174" t="s">
        <v>317</v>
      </c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202">
        <f>'02 - SO 02 Autobusová zas...'!J124</f>
        <v>0</v>
      </c>
      <c r="AH96" s="202"/>
      <c r="AI96" s="202"/>
      <c r="AJ96" s="202"/>
      <c r="AK96" s="202"/>
      <c r="AL96" s="202"/>
      <c r="AM96" s="202"/>
      <c r="AN96" s="201">
        <f t="shared" ref="AN96" si="0">ROUND(AG96*1.2,2)</f>
        <v>0</v>
      </c>
      <c r="AO96" s="201"/>
      <c r="AP96" s="201"/>
      <c r="AQ96" s="69" t="s">
        <v>74</v>
      </c>
      <c r="AR96" s="67"/>
      <c r="AS96" s="70">
        <v>0</v>
      </c>
      <c r="AT96" s="71">
        <f>ROUND(SUM(AV96:AW96),2)</f>
        <v>0</v>
      </c>
      <c r="AU96" s="72">
        <f>'02 - SO 02 Autobusová zas...'!P124</f>
        <v>57.119894799999997</v>
      </c>
      <c r="AV96" s="71">
        <f>'02 - SO 02 Autobusová zas...'!J33</f>
        <v>0</v>
      </c>
      <c r="AW96" s="71">
        <f>'02 - SO 02 Autobusová zas...'!J34</f>
        <v>0</v>
      </c>
      <c r="AX96" s="71">
        <f>'02 - SO 02 Autobusová zas...'!J35</f>
        <v>0</v>
      </c>
      <c r="AY96" s="71">
        <f>'02 - SO 02 Autobusová zas...'!J36</f>
        <v>0</v>
      </c>
      <c r="AZ96" s="71">
        <f>'02 - SO 02 Autobusová zas...'!F33</f>
        <v>0</v>
      </c>
      <c r="BA96" s="71">
        <f>'02 - SO 02 Autobusová zas...'!F34</f>
        <v>0</v>
      </c>
      <c r="BB96" s="71">
        <f>'02 - SO 02 Autobusová zas...'!F35</f>
        <v>0</v>
      </c>
      <c r="BC96" s="71">
        <f>'02 - SO 02 Autobusová zas...'!F36</f>
        <v>0</v>
      </c>
      <c r="BD96" s="73">
        <f>'02 - SO 02 Autobusová zas...'!F37</f>
        <v>0</v>
      </c>
      <c r="BT96" s="74" t="s">
        <v>75</v>
      </c>
      <c r="BV96" s="74" t="s">
        <v>69</v>
      </c>
      <c r="BW96" s="74" t="s">
        <v>78</v>
      </c>
      <c r="BX96" s="74" t="s">
        <v>4</v>
      </c>
      <c r="CL96" s="74" t="s">
        <v>1</v>
      </c>
      <c r="CM96" s="74" t="s">
        <v>67</v>
      </c>
    </row>
    <row r="97" spans="1:91" s="6" customFormat="1" ht="16.5" customHeight="1">
      <c r="A97" s="66" t="s">
        <v>71</v>
      </c>
      <c r="B97" s="67"/>
      <c r="C97" s="68"/>
      <c r="D97" s="174" t="s">
        <v>79</v>
      </c>
      <c r="E97" s="174"/>
      <c r="F97" s="174"/>
      <c r="G97" s="174"/>
      <c r="H97" s="174"/>
      <c r="I97" s="167"/>
      <c r="J97" s="174" t="s">
        <v>318</v>
      </c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202">
        <f>'03 - SO 03 Autobusová zas...'!J124</f>
        <v>0</v>
      </c>
      <c r="AH97" s="202"/>
      <c r="AI97" s="202"/>
      <c r="AJ97" s="202"/>
      <c r="AK97" s="202"/>
      <c r="AL97" s="202"/>
      <c r="AM97" s="202"/>
      <c r="AN97" s="201">
        <f>ROUND(AG97*1.2,2)</f>
        <v>0</v>
      </c>
      <c r="AO97" s="201"/>
      <c r="AP97" s="201"/>
      <c r="AQ97" s="69" t="s">
        <v>74</v>
      </c>
      <c r="AR97" s="67"/>
      <c r="AS97" s="75">
        <v>0</v>
      </c>
      <c r="AT97" s="76">
        <f>ROUND(SUM(AV97:AW97),2)</f>
        <v>0</v>
      </c>
      <c r="AU97" s="77">
        <f>'03 - SO 03 Autobusová zas...'!P124</f>
        <v>65.204792799999993</v>
      </c>
      <c r="AV97" s="76">
        <f>'03 - SO 03 Autobusová zas...'!J33</f>
        <v>0</v>
      </c>
      <c r="AW97" s="76">
        <f>'03 - SO 03 Autobusová zas...'!J34</f>
        <v>0</v>
      </c>
      <c r="AX97" s="76">
        <f>'03 - SO 03 Autobusová zas...'!J35</f>
        <v>0</v>
      </c>
      <c r="AY97" s="76">
        <f>'03 - SO 03 Autobusová zas...'!J36</f>
        <v>0</v>
      </c>
      <c r="AZ97" s="76">
        <f>'03 - SO 03 Autobusová zas...'!F33</f>
        <v>0</v>
      </c>
      <c r="BA97" s="76">
        <f>'03 - SO 03 Autobusová zas...'!F34</f>
        <v>0</v>
      </c>
      <c r="BB97" s="76">
        <f>'03 - SO 03 Autobusová zas...'!F35</f>
        <v>0</v>
      </c>
      <c r="BC97" s="76">
        <f>'03 - SO 03 Autobusová zas...'!F36</f>
        <v>0</v>
      </c>
      <c r="BD97" s="78">
        <f>'03 - SO 03 Autobusová zas...'!F37</f>
        <v>0</v>
      </c>
      <c r="BT97" s="74" t="s">
        <v>75</v>
      </c>
      <c r="BV97" s="74" t="s">
        <v>69</v>
      </c>
      <c r="BW97" s="74" t="s">
        <v>80</v>
      </c>
      <c r="BX97" s="74" t="s">
        <v>4</v>
      </c>
      <c r="CL97" s="74" t="s">
        <v>1</v>
      </c>
      <c r="CM97" s="74" t="s">
        <v>67</v>
      </c>
    </row>
    <row r="98" spans="1:91" s="1" customFormat="1" ht="30" customHeight="1">
      <c r="B98" s="25"/>
      <c r="AR98" s="25"/>
    </row>
    <row r="99" spans="1:91" s="1" customFormat="1" ht="6.9" customHeight="1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25"/>
    </row>
  </sheetData>
  <mergeCells count="56">
    <mergeCell ref="AS89:AT91"/>
    <mergeCell ref="AN92:AP92"/>
    <mergeCell ref="AN95:AP95"/>
    <mergeCell ref="AG95:AM95"/>
    <mergeCell ref="AN96:AP96"/>
    <mergeCell ref="AG96:AM96"/>
    <mergeCell ref="AN97:AP97"/>
    <mergeCell ref="AG97:AM97"/>
    <mergeCell ref="AG94:AM94"/>
    <mergeCell ref="AN94:AP94"/>
    <mergeCell ref="K5:AO5"/>
    <mergeCell ref="L28:P28"/>
    <mergeCell ref="W28:AE28"/>
    <mergeCell ref="AK28:AO28"/>
    <mergeCell ref="AK29:AO29"/>
    <mergeCell ref="L29:P29"/>
    <mergeCell ref="AK33:AO33"/>
    <mergeCell ref="L33:P33"/>
    <mergeCell ref="W29:AE29"/>
    <mergeCell ref="W32:AE32"/>
    <mergeCell ref="W30:AE30"/>
    <mergeCell ref="W31:AE31"/>
    <mergeCell ref="AR2:BE2"/>
    <mergeCell ref="E23:AN23"/>
    <mergeCell ref="AK26:AO26"/>
    <mergeCell ref="K10:AI10"/>
    <mergeCell ref="K16:AI16"/>
    <mergeCell ref="K19:AI19"/>
    <mergeCell ref="K8:AI8"/>
    <mergeCell ref="K13:AI13"/>
    <mergeCell ref="K6:AI6"/>
    <mergeCell ref="W33:AE33"/>
    <mergeCell ref="AK30:AO30"/>
    <mergeCell ref="L30:P30"/>
    <mergeCell ref="AK31:AO31"/>
    <mergeCell ref="L31:P31"/>
    <mergeCell ref="AK32:AO32"/>
    <mergeCell ref="L32:P32"/>
    <mergeCell ref="X35:AB35"/>
    <mergeCell ref="AK35:AO35"/>
    <mergeCell ref="C92:G92"/>
    <mergeCell ref="I92:AF92"/>
    <mergeCell ref="AG92:AM92"/>
    <mergeCell ref="K89:AG89"/>
    <mergeCell ref="AJ87:AN87"/>
    <mergeCell ref="AJ89:AP89"/>
    <mergeCell ref="AJ90:AP90"/>
    <mergeCell ref="K87:AG87"/>
    <mergeCell ref="K90:AG90"/>
    <mergeCell ref="K85:AG85"/>
    <mergeCell ref="D95:H95"/>
    <mergeCell ref="J95:AF95"/>
    <mergeCell ref="D96:H96"/>
    <mergeCell ref="J96:AF96"/>
    <mergeCell ref="D97:H97"/>
    <mergeCell ref="J97:AF97"/>
  </mergeCells>
  <hyperlinks>
    <hyperlink ref="A97" location="'03 - SO 03 Autobusová zas...'!C2" display="/" xr:uid="{00000000-0004-0000-0000-000002000000}"/>
    <hyperlink ref="A96" location="'02 - SO 02 Autobusová zas...'!C2" display="/" xr:uid="{00000000-0004-0000-0000-000001000000}"/>
    <hyperlink ref="A95" location="'01 - SO 01 Autobusová zas...'!C2" display="/" xr:uid="{00000000-0004-0000-0000-000000000000}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63"/>
  <sheetViews>
    <sheetView showGridLines="0" view="pageBreakPreview" topLeftCell="A115" zoomScale="79" zoomScaleNormal="85" zoomScaleSheetLayoutView="79" workbookViewId="0">
      <selection activeCell="I127" sqref="I127:I162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20.710937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46">
      <c r="A1" s="79"/>
    </row>
    <row r="2" spans="1:46" ht="36.9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76</v>
      </c>
    </row>
    <row r="3" spans="1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1:46" ht="24.9" hidden="1" customHeight="1">
      <c r="B4" s="16"/>
      <c r="D4" s="17" t="s">
        <v>81</v>
      </c>
      <c r="L4" s="16"/>
      <c r="M4" s="80" t="s">
        <v>9</v>
      </c>
      <c r="AT4" s="13" t="s">
        <v>3</v>
      </c>
    </row>
    <row r="5" spans="1:46" ht="6.9" hidden="1" customHeight="1">
      <c r="B5" s="16"/>
      <c r="L5" s="16"/>
    </row>
    <row r="6" spans="1:46" ht="12" hidden="1" customHeight="1">
      <c r="B6" s="16"/>
      <c r="D6" s="22" t="s">
        <v>11</v>
      </c>
      <c r="L6" s="16"/>
    </row>
    <row r="7" spans="1:46" ht="16.5" hidden="1" customHeight="1">
      <c r="B7" s="16"/>
      <c r="E7" s="212" t="str">
        <f>'Rekapitulácia stavby'!K6</f>
        <v>Autobusové zastávky</v>
      </c>
      <c r="F7" s="213"/>
      <c r="G7" s="213"/>
      <c r="H7" s="213"/>
      <c r="L7" s="16"/>
    </row>
    <row r="8" spans="1:46" s="1" customFormat="1" ht="12" hidden="1" customHeight="1">
      <c r="B8" s="25"/>
      <c r="D8" s="22" t="s">
        <v>82</v>
      </c>
      <c r="L8" s="25"/>
    </row>
    <row r="9" spans="1:46" s="1" customFormat="1" ht="36.9" hidden="1" customHeight="1">
      <c r="B9" s="25"/>
      <c r="E9" s="189" t="s">
        <v>73</v>
      </c>
      <c r="F9" s="211"/>
      <c r="G9" s="211"/>
      <c r="H9" s="211"/>
      <c r="L9" s="25"/>
    </row>
    <row r="10" spans="1:46" s="1" customFormat="1" hidden="1">
      <c r="B10" s="25"/>
      <c r="L10" s="25"/>
    </row>
    <row r="11" spans="1:46" s="1" customFormat="1" ht="12" hidden="1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6" s="1" customFormat="1" ht="12" hidden="1" customHeight="1">
      <c r="B12" s="25"/>
      <c r="D12" s="22" t="s">
        <v>15</v>
      </c>
      <c r="F12" s="20" t="s">
        <v>16</v>
      </c>
      <c r="I12" s="22" t="s">
        <v>17</v>
      </c>
      <c r="J12" s="44" t="str">
        <f>'Rekapitulácia stavby'!AN8</f>
        <v>vyplní uchádzač</v>
      </c>
      <c r="L12" s="25"/>
    </row>
    <row r="13" spans="1:46" s="1" customFormat="1" ht="10.95" hidden="1" customHeight="1">
      <c r="B13" s="25"/>
      <c r="L13" s="25"/>
    </row>
    <row r="14" spans="1:46" s="1" customFormat="1" ht="12" hidden="1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>00 330 248</v>
      </c>
      <c r="L14" s="25"/>
    </row>
    <row r="15" spans="1:46" s="1" customFormat="1" ht="18" hidden="1" customHeight="1">
      <c r="B15" s="25"/>
      <c r="E15" s="20" t="str">
        <f>IF('Rekapitulácia stavby'!E11="","",'Rekapitulácia stavby'!E11)</f>
        <v xml:space="preserve"> </v>
      </c>
      <c r="I15" s="22" t="s">
        <v>20</v>
      </c>
      <c r="J15" s="20" t="str">
        <f>IF('Rekapitulácia stavby'!AN11="","",'Rekapitulácia stavby'!AN11)</f>
        <v>neplatca DPH</v>
      </c>
      <c r="L15" s="25"/>
    </row>
    <row r="16" spans="1:46" s="1" customFormat="1" ht="6.9" hidden="1" customHeight="1">
      <c r="B16" s="25"/>
      <c r="L16" s="25"/>
    </row>
    <row r="17" spans="2:12" s="1" customFormat="1" ht="12" hidden="1" customHeight="1">
      <c r="B17" s="25"/>
      <c r="D17" s="22" t="s">
        <v>21</v>
      </c>
      <c r="I17" s="22" t="s">
        <v>19</v>
      </c>
      <c r="J17" s="20" t="str">
        <f>'Rekapitulácia stavby'!AN13</f>
        <v>vyplní uchádzač</v>
      </c>
      <c r="L17" s="25"/>
    </row>
    <row r="18" spans="2:12" s="1" customFormat="1" ht="18" hidden="1" customHeight="1">
      <c r="B18" s="25"/>
      <c r="E18" s="199" t="str">
        <f>'Rekapitulácia stavby'!E14</f>
        <v xml:space="preserve"> </v>
      </c>
      <c r="F18" s="199"/>
      <c r="G18" s="199"/>
      <c r="H18" s="199"/>
      <c r="I18" s="22" t="s">
        <v>20</v>
      </c>
      <c r="J18" s="20" t="str">
        <f>'Rekapitulácia stavby'!AN14</f>
        <v>vyplní uchádzač</v>
      </c>
      <c r="L18" s="25"/>
    </row>
    <row r="19" spans="2:12" s="1" customFormat="1" ht="6.9" hidden="1" customHeight="1">
      <c r="B19" s="25"/>
      <c r="L19" s="25"/>
    </row>
    <row r="20" spans="2:12" s="1" customFormat="1" ht="12" hidden="1" customHeight="1">
      <c r="B20" s="25"/>
      <c r="D20" s="22" t="s">
        <v>22</v>
      </c>
      <c r="I20" s="22" t="s">
        <v>19</v>
      </c>
      <c r="J20" s="20" t="str">
        <f>IF('Rekapitulácia stavby'!AN16="","",'Rekapitulácia stavby'!AN16)</f>
        <v/>
      </c>
      <c r="L20" s="25"/>
    </row>
    <row r="21" spans="2:12" s="1" customFormat="1" ht="18" hidden="1" customHeight="1">
      <c r="B21" s="25"/>
      <c r="E21" s="20" t="str">
        <f>IF('Rekapitulácia stavby'!E17="","",'Rekapitulácia stavby'!E17)</f>
        <v xml:space="preserve"> </v>
      </c>
      <c r="I21" s="22" t="s">
        <v>20</v>
      </c>
      <c r="J21" s="20" t="str">
        <f>IF('Rekapitulácia stavby'!AN17="","",'Rekapitulácia stavby'!AN17)</f>
        <v/>
      </c>
      <c r="L21" s="25"/>
    </row>
    <row r="22" spans="2:12" s="1" customFormat="1" ht="6.9" hidden="1" customHeight="1">
      <c r="B22" s="25"/>
      <c r="L22" s="25"/>
    </row>
    <row r="23" spans="2:12" s="1" customFormat="1" ht="12" hidden="1" customHeight="1">
      <c r="B23" s="25"/>
      <c r="D23" s="22" t="s">
        <v>25</v>
      </c>
      <c r="I23" s="22" t="s">
        <v>19</v>
      </c>
      <c r="J23" s="20" t="str">
        <f>IF('Rekapitulácia stavby'!AN19="","",'Rekapitulácia stavby'!AN19)</f>
        <v/>
      </c>
      <c r="L23" s="25"/>
    </row>
    <row r="24" spans="2:12" s="1" customFormat="1" ht="18" hidden="1" customHeight="1">
      <c r="B24" s="25"/>
      <c r="E24" s="20" t="str">
        <f>IF('Rekapitulácia stavby'!E20="","",'Rekapitulácia stavby'!E20)</f>
        <v xml:space="preserve"> </v>
      </c>
      <c r="I24" s="22" t="s">
        <v>20</v>
      </c>
      <c r="J24" s="20" t="str">
        <f>IF('Rekapitulácia stavby'!AN20="","",'Rekapitulácia stavby'!AN20)</f>
        <v/>
      </c>
      <c r="L24" s="25"/>
    </row>
    <row r="25" spans="2:12" s="1" customFormat="1" ht="6.9" hidden="1" customHeight="1">
      <c r="B25" s="25"/>
      <c r="L25" s="25"/>
    </row>
    <row r="26" spans="2:12" s="1" customFormat="1" ht="12" hidden="1" customHeight="1">
      <c r="B26" s="25"/>
      <c r="D26" s="22" t="s">
        <v>26</v>
      </c>
      <c r="L26" s="25"/>
    </row>
    <row r="27" spans="2:12" s="7" customFormat="1" ht="16.5" hidden="1" customHeight="1">
      <c r="B27" s="81"/>
      <c r="E27" s="185" t="s">
        <v>1</v>
      </c>
      <c r="F27" s="185"/>
      <c r="G27" s="185"/>
      <c r="H27" s="185"/>
      <c r="L27" s="81"/>
    </row>
    <row r="28" spans="2:12" s="1" customFormat="1" ht="6.9" hidden="1" customHeight="1">
      <c r="B28" s="25"/>
      <c r="L28" s="25"/>
    </row>
    <row r="29" spans="2:12" s="1" customFormat="1" ht="6.9" hidden="1" customHeight="1">
      <c r="B29" s="25"/>
      <c r="D29" s="45"/>
      <c r="E29" s="45"/>
      <c r="F29" s="45"/>
      <c r="G29" s="45"/>
      <c r="H29" s="45"/>
      <c r="I29" s="45"/>
      <c r="J29" s="45"/>
      <c r="K29" s="45"/>
      <c r="L29" s="25"/>
    </row>
    <row r="30" spans="2:12" s="1" customFormat="1" ht="25.35" hidden="1" customHeight="1">
      <c r="B30" s="25"/>
      <c r="D30" s="82" t="s">
        <v>27</v>
      </c>
      <c r="J30" s="58">
        <f>ROUND(J124, 2)</f>
        <v>0</v>
      </c>
      <c r="L30" s="25"/>
    </row>
    <row r="31" spans="2:12" s="1" customFormat="1" ht="6.9" hidden="1" customHeight="1">
      <c r="B31" s="25"/>
      <c r="D31" s="45"/>
      <c r="E31" s="45"/>
      <c r="F31" s="45"/>
      <c r="G31" s="45"/>
      <c r="H31" s="45"/>
      <c r="I31" s="45"/>
      <c r="J31" s="45"/>
      <c r="K31" s="45"/>
      <c r="L31" s="25"/>
    </row>
    <row r="32" spans="2:12" s="1" customFormat="1" ht="14.4" hidden="1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" hidden="1" customHeight="1">
      <c r="B33" s="25"/>
      <c r="D33" s="83" t="s">
        <v>31</v>
      </c>
      <c r="E33" s="22" t="s">
        <v>32</v>
      </c>
      <c r="F33" s="84">
        <f>ROUND((SUM(BE124:BE162)),  2)</f>
        <v>0</v>
      </c>
      <c r="I33" s="85">
        <v>0.2</v>
      </c>
      <c r="J33" s="84">
        <f>ROUND(((SUM(BE124:BE162))*I33),  2)</f>
        <v>0</v>
      </c>
      <c r="L33" s="25"/>
    </row>
    <row r="34" spans="2:12" s="1" customFormat="1" ht="14.4" hidden="1" customHeight="1">
      <c r="B34" s="25"/>
      <c r="E34" s="22" t="s">
        <v>33</v>
      </c>
      <c r="F34" s="84">
        <f>ROUND((SUM(BF124:BF162)),  2)</f>
        <v>0</v>
      </c>
      <c r="I34" s="85">
        <v>0.2</v>
      </c>
      <c r="J34" s="84">
        <f>ROUND(((SUM(BF124:BF162))*I34),  2)</f>
        <v>0</v>
      </c>
      <c r="L34" s="25"/>
    </row>
    <row r="35" spans="2:12" s="1" customFormat="1" ht="14.4" hidden="1" customHeight="1">
      <c r="B35" s="25"/>
      <c r="E35" s="22" t="s">
        <v>34</v>
      </c>
      <c r="F35" s="84">
        <f>ROUND((SUM(BG124:BG162)),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35</v>
      </c>
      <c r="F36" s="84">
        <f>ROUND((SUM(BH124:BH162)),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36</v>
      </c>
      <c r="F37" s="84">
        <f>ROUND((SUM(BI124:BI162)),  2)</f>
        <v>0</v>
      </c>
      <c r="I37" s="85">
        <v>0</v>
      </c>
      <c r="J37" s="84">
        <f>0</f>
        <v>0</v>
      </c>
      <c r="L37" s="25"/>
    </row>
    <row r="38" spans="2:12" s="1" customFormat="1" ht="6.9" hidden="1" customHeight="1">
      <c r="B38" s="25"/>
      <c r="L38" s="25"/>
    </row>
    <row r="39" spans="2:12" s="1" customFormat="1" ht="25.35" hidden="1" customHeight="1">
      <c r="B39" s="25"/>
      <c r="C39" s="86"/>
      <c r="D39" s="87" t="s">
        <v>37</v>
      </c>
      <c r="E39" s="49"/>
      <c r="F39" s="49"/>
      <c r="G39" s="88" t="s">
        <v>38</v>
      </c>
      <c r="H39" s="89" t="s">
        <v>39</v>
      </c>
      <c r="I39" s="49"/>
      <c r="J39" s="90">
        <f>SUM(J30:J37)</f>
        <v>0</v>
      </c>
      <c r="K39" s="91"/>
      <c r="L39" s="25"/>
    </row>
    <row r="40" spans="2:12" s="1" customFormat="1" ht="14.4" hidden="1" customHeight="1">
      <c r="B40" s="25"/>
      <c r="L40" s="25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hidden="1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78" spans="2:12" hidden="1"/>
    <row r="79" spans="2:12" hidden="1"/>
    <row r="80" spans="2:12" hidden="1"/>
    <row r="81" spans="2:47" s="1" customFormat="1" ht="6.9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hidden="1" customHeight="1">
      <c r="B82" s="25"/>
      <c r="C82" s="17" t="s">
        <v>83</v>
      </c>
      <c r="L82" s="25"/>
    </row>
    <row r="83" spans="2:47" s="1" customFormat="1" ht="6.9" hidden="1" customHeight="1">
      <c r="B83" s="25"/>
      <c r="L83" s="25"/>
    </row>
    <row r="84" spans="2:47" s="1" customFormat="1" ht="12" hidden="1" customHeight="1">
      <c r="B84" s="25"/>
      <c r="C84" s="22" t="s">
        <v>11</v>
      </c>
      <c r="L84" s="25"/>
    </row>
    <row r="85" spans="2:47" s="1" customFormat="1" ht="16.5" hidden="1" customHeight="1">
      <c r="B85" s="25"/>
      <c r="E85" s="212" t="str">
        <f>E7</f>
        <v>Autobusové zastávky</v>
      </c>
      <c r="F85" s="213"/>
      <c r="G85" s="213"/>
      <c r="H85" s="213"/>
      <c r="L85" s="25"/>
    </row>
    <row r="86" spans="2:47" s="1" customFormat="1" ht="12" hidden="1" customHeight="1">
      <c r="B86" s="25"/>
      <c r="C86" s="22" t="s">
        <v>82</v>
      </c>
      <c r="L86" s="25"/>
    </row>
    <row r="87" spans="2:47" s="1" customFormat="1" ht="16.5" hidden="1" customHeight="1">
      <c r="B87" s="25"/>
      <c r="E87" s="189" t="str">
        <f>E9</f>
        <v>SO 01 Autobusová zastavka</v>
      </c>
      <c r="F87" s="211"/>
      <c r="G87" s="211"/>
      <c r="H87" s="211"/>
      <c r="L87" s="25"/>
    </row>
    <row r="88" spans="2:47" s="1" customFormat="1" ht="6.9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 xml:space="preserve"> </v>
      </c>
      <c r="I89" s="22" t="s">
        <v>17</v>
      </c>
      <c r="J89" s="44" t="str">
        <f>IF(J12="","",J12)</f>
        <v>vyplní uchádzač</v>
      </c>
      <c r="L89" s="25"/>
    </row>
    <row r="90" spans="2:47" s="1" customFormat="1" ht="6.9" hidden="1" customHeight="1">
      <c r="B90" s="25"/>
      <c r="L90" s="25"/>
    </row>
    <row r="91" spans="2:47" s="1" customFormat="1" ht="15.15" hidden="1" customHeight="1">
      <c r="B91" s="25"/>
      <c r="C91" s="22" t="s">
        <v>18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15" hidden="1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4" t="s">
        <v>84</v>
      </c>
      <c r="D94" s="86"/>
      <c r="E94" s="86"/>
      <c r="F94" s="86"/>
      <c r="G94" s="86"/>
      <c r="H94" s="86"/>
      <c r="I94" s="86"/>
      <c r="J94" s="95" t="s">
        <v>85</v>
      </c>
      <c r="K94" s="86"/>
      <c r="L94" s="25"/>
    </row>
    <row r="95" spans="2:47" s="1" customFormat="1" ht="10.35" hidden="1" customHeight="1">
      <c r="B95" s="25"/>
      <c r="L95" s="25"/>
    </row>
    <row r="96" spans="2:47" s="1" customFormat="1" ht="22.95" hidden="1" customHeight="1">
      <c r="B96" s="25"/>
      <c r="C96" s="96" t="s">
        <v>86</v>
      </c>
      <c r="J96" s="58">
        <f>J124</f>
        <v>0</v>
      </c>
      <c r="L96" s="25"/>
      <c r="AU96" s="13" t="s">
        <v>87</v>
      </c>
    </row>
    <row r="97" spans="2:12" s="8" customFormat="1" ht="24.9" hidden="1" customHeight="1">
      <c r="B97" s="97"/>
      <c r="D97" s="98" t="s">
        <v>88</v>
      </c>
      <c r="E97" s="99"/>
      <c r="F97" s="99"/>
      <c r="G97" s="99"/>
      <c r="H97" s="99"/>
      <c r="I97" s="99"/>
      <c r="J97" s="100">
        <f>J125</f>
        <v>0</v>
      </c>
      <c r="L97" s="97"/>
    </row>
    <row r="98" spans="2:12" s="9" customFormat="1" ht="19.95" hidden="1" customHeight="1">
      <c r="B98" s="101"/>
      <c r="D98" s="102" t="s">
        <v>89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2:12" s="8" customFormat="1" ht="24.9" hidden="1" customHeight="1">
      <c r="B99" s="97"/>
      <c r="D99" s="98" t="s">
        <v>90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95" hidden="1" customHeight="1">
      <c r="B100" s="101"/>
      <c r="D100" s="102" t="s">
        <v>91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2:12" s="9" customFormat="1" ht="19.95" hidden="1" customHeight="1">
      <c r="B101" s="101"/>
      <c r="D101" s="102" t="s">
        <v>92</v>
      </c>
      <c r="E101" s="103"/>
      <c r="F101" s="103"/>
      <c r="G101" s="103"/>
      <c r="H101" s="103"/>
      <c r="I101" s="103"/>
      <c r="J101" s="104">
        <f>J134</f>
        <v>0</v>
      </c>
      <c r="L101" s="101"/>
    </row>
    <row r="102" spans="2:12" s="9" customFormat="1" ht="19.95" hidden="1" customHeight="1">
      <c r="B102" s="101"/>
      <c r="D102" s="102" t="s">
        <v>93</v>
      </c>
      <c r="E102" s="103"/>
      <c r="F102" s="103"/>
      <c r="G102" s="103"/>
      <c r="H102" s="103"/>
      <c r="I102" s="103"/>
      <c r="J102" s="104">
        <f>J148</f>
        <v>0</v>
      </c>
      <c r="L102" s="101"/>
    </row>
    <row r="103" spans="2:12" s="9" customFormat="1" ht="19.95" hidden="1" customHeight="1">
      <c r="B103" s="101"/>
      <c r="D103" s="102" t="s">
        <v>94</v>
      </c>
      <c r="E103" s="103"/>
      <c r="F103" s="103"/>
      <c r="G103" s="103"/>
      <c r="H103" s="103"/>
      <c r="I103" s="103"/>
      <c r="J103" s="104">
        <f>J152</f>
        <v>0</v>
      </c>
      <c r="L103" s="101"/>
    </row>
    <row r="104" spans="2:12" s="9" customFormat="1" ht="19.95" hidden="1" customHeight="1">
      <c r="B104" s="101"/>
      <c r="D104" s="102" t="s">
        <v>95</v>
      </c>
      <c r="E104" s="103"/>
      <c r="F104" s="103"/>
      <c r="G104" s="103"/>
      <c r="H104" s="103"/>
      <c r="I104" s="103"/>
      <c r="J104" s="104">
        <f>J158</f>
        <v>0</v>
      </c>
      <c r="L104" s="101"/>
    </row>
    <row r="105" spans="2:12" s="1" customFormat="1" ht="21.75" hidden="1" customHeight="1">
      <c r="B105" s="25"/>
      <c r="L105" s="25"/>
    </row>
    <row r="106" spans="2:12" s="1" customFormat="1" ht="6.9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07" spans="2:12" hidden="1"/>
    <row r="108" spans="2:12" hidden="1"/>
    <row r="109" spans="2:12" hidden="1"/>
    <row r="110" spans="2:12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" customFormat="1" ht="24.9" customHeight="1">
      <c r="B111" s="25"/>
      <c r="C111" s="17" t="s">
        <v>96</v>
      </c>
      <c r="L111" s="25"/>
    </row>
    <row r="112" spans="2:12" s="1" customFormat="1" ht="6.9" customHeight="1">
      <c r="B112" s="25"/>
      <c r="L112" s="25"/>
    </row>
    <row r="113" spans="2:65" s="1" customFormat="1" ht="12" customHeight="1">
      <c r="B113" s="25"/>
      <c r="C113" s="22" t="s">
        <v>11</v>
      </c>
      <c r="E113" s="214" t="str">
        <f>'Rekapitulácia stavby'!K6</f>
        <v>Autobusové zastávky</v>
      </c>
      <c r="F113" s="214"/>
      <c r="G113" s="214"/>
      <c r="H113" s="214"/>
      <c r="L113" s="25"/>
    </row>
    <row r="114" spans="2:65" s="1" customFormat="1" ht="16.5" customHeight="1">
      <c r="B114" s="25"/>
      <c r="E114" s="212"/>
      <c r="F114" s="213"/>
      <c r="G114" s="213"/>
      <c r="H114" s="213"/>
      <c r="L114" s="25"/>
    </row>
    <row r="115" spans="2:65" s="1" customFormat="1" ht="12" customHeight="1">
      <c r="B115" s="25"/>
      <c r="C115" s="22" t="s">
        <v>82</v>
      </c>
      <c r="E115" s="215" t="str">
        <f>'Rekapitulácia stavby'!J95</f>
        <v>SO 01 Autobusová zastávka "A"</v>
      </c>
      <c r="F115" s="215"/>
      <c r="G115" s="215"/>
      <c r="H115" s="215"/>
      <c r="L115" s="25"/>
    </row>
    <row r="116" spans="2:65" s="1" customFormat="1" ht="16.5" customHeight="1">
      <c r="B116" s="25"/>
      <c r="E116" s="189"/>
      <c r="F116" s="211"/>
      <c r="G116" s="211"/>
      <c r="H116" s="211"/>
      <c r="L116" s="25"/>
    </row>
    <row r="117" spans="2:65" s="1" customFormat="1" ht="6.9" customHeight="1">
      <c r="B117" s="25"/>
      <c r="L117" s="25"/>
    </row>
    <row r="118" spans="2:65" s="1" customFormat="1" ht="12" customHeight="1">
      <c r="B118" s="25"/>
      <c r="C118" s="22" t="s">
        <v>15</v>
      </c>
      <c r="E118" s="199" t="str">
        <f>'Rekapitulácia stavby'!K8</f>
        <v>Veľký Lipník</v>
      </c>
      <c r="F118" s="199"/>
      <c r="G118" s="199"/>
      <c r="H118" s="199"/>
      <c r="I118" s="22" t="s">
        <v>17</v>
      </c>
      <c r="J118" s="170" t="str">
        <f>'Rekapitulácia stavby'!AN8</f>
        <v>vyplní uchádzač</v>
      </c>
      <c r="L118" s="25"/>
    </row>
    <row r="119" spans="2:65" s="1" customFormat="1" ht="6.9" customHeight="1">
      <c r="B119" s="25"/>
      <c r="L119" s="25"/>
    </row>
    <row r="120" spans="2:65" s="1" customFormat="1" ht="30" customHeight="1">
      <c r="B120" s="25"/>
      <c r="C120" s="163" t="s">
        <v>314</v>
      </c>
      <c r="D120" s="163"/>
      <c r="E120" s="163"/>
      <c r="F120" s="213" t="str">
        <f>'Rekapitulácia stavby'!K10</f>
        <v>Obec Veľký Lipník, OcÚ Veľký Lipník č.283, 065 33 Veľký Lipník</v>
      </c>
      <c r="G120" s="213"/>
      <c r="H120" s="213"/>
      <c r="I120" s="166" t="s">
        <v>22</v>
      </c>
      <c r="J120" s="173" t="str">
        <f>'Rekapitulácia stavby'!K16</f>
        <v>Ing. arch. Peter Cibulka</v>
      </c>
      <c r="L120" s="25"/>
    </row>
    <row r="121" spans="2:65" s="1" customFormat="1" ht="15.15" customHeight="1">
      <c r="B121" s="25"/>
      <c r="C121" s="22" t="s">
        <v>21</v>
      </c>
      <c r="F121" s="188" t="str">
        <f>'Rekapitulácia stavby'!K13</f>
        <v>vyplní uchádzač</v>
      </c>
      <c r="G121" s="188"/>
      <c r="H121" s="188"/>
      <c r="I121" s="162" t="s">
        <v>316</v>
      </c>
      <c r="J121" s="171" t="str">
        <f>'Rekapitulácia stavby'!K19</f>
        <v>vyplní uchádzač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5"/>
      <c r="C123" s="106" t="s">
        <v>97</v>
      </c>
      <c r="D123" s="107" t="s">
        <v>52</v>
      </c>
      <c r="E123" s="107" t="s">
        <v>48</v>
      </c>
      <c r="F123" s="107" t="s">
        <v>49</v>
      </c>
      <c r="G123" s="107" t="s">
        <v>98</v>
      </c>
      <c r="H123" s="107" t="s">
        <v>99</v>
      </c>
      <c r="I123" s="107" t="s">
        <v>100</v>
      </c>
      <c r="J123" s="108" t="s">
        <v>85</v>
      </c>
      <c r="K123" s="109" t="s">
        <v>101</v>
      </c>
      <c r="L123" s="105"/>
      <c r="M123" s="51" t="s">
        <v>1</v>
      </c>
      <c r="N123" s="52" t="s">
        <v>31</v>
      </c>
      <c r="O123" s="52" t="s">
        <v>102</v>
      </c>
      <c r="P123" s="52" t="s">
        <v>103</v>
      </c>
      <c r="Q123" s="52" t="s">
        <v>104</v>
      </c>
      <c r="R123" s="52" t="s">
        <v>105</v>
      </c>
      <c r="S123" s="52" t="s">
        <v>106</v>
      </c>
      <c r="T123" s="53" t="s">
        <v>107</v>
      </c>
    </row>
    <row r="124" spans="2:65" s="1" customFormat="1" ht="22.95" customHeight="1">
      <c r="B124" s="25"/>
      <c r="C124" s="56" t="s">
        <v>86</v>
      </c>
      <c r="J124" s="158">
        <f>SUM(J130,J125)</f>
        <v>0</v>
      </c>
      <c r="L124" s="25"/>
      <c r="M124" s="54"/>
      <c r="N124" s="45"/>
      <c r="O124" s="45"/>
      <c r="P124" s="110">
        <f>P125+P130</f>
        <v>49.461178459999999</v>
      </c>
      <c r="Q124" s="45"/>
      <c r="R124" s="110">
        <f>R125+R130</f>
        <v>8.7468312199999989</v>
      </c>
      <c r="S124" s="45"/>
      <c r="T124" s="111">
        <f>T125+T130</f>
        <v>0</v>
      </c>
      <c r="AT124" s="13" t="s">
        <v>66</v>
      </c>
      <c r="AU124" s="13" t="s">
        <v>87</v>
      </c>
      <c r="BK124" s="112">
        <f>BK125+BK130</f>
        <v>0</v>
      </c>
    </row>
    <row r="125" spans="2:65" s="11" customFormat="1" ht="25.95" customHeight="1">
      <c r="B125" s="113"/>
      <c r="D125" s="114" t="s">
        <v>66</v>
      </c>
      <c r="E125" s="115" t="s">
        <v>108</v>
      </c>
      <c r="F125" s="115" t="s">
        <v>109</v>
      </c>
      <c r="J125" s="157">
        <f>J126</f>
        <v>0</v>
      </c>
      <c r="L125" s="113"/>
      <c r="M125" s="116"/>
      <c r="N125" s="117"/>
      <c r="O125" s="117"/>
      <c r="P125" s="118">
        <f>P126</f>
        <v>16.494093660000001</v>
      </c>
      <c r="Q125" s="117"/>
      <c r="R125" s="118">
        <f>R126</f>
        <v>8.5284862199999996</v>
      </c>
      <c r="S125" s="117"/>
      <c r="T125" s="119">
        <f>T126</f>
        <v>0</v>
      </c>
      <c r="AR125" s="114" t="s">
        <v>75</v>
      </c>
      <c r="AT125" s="120" t="s">
        <v>66</v>
      </c>
      <c r="AU125" s="120" t="s">
        <v>67</v>
      </c>
      <c r="AY125" s="114" t="s">
        <v>110</v>
      </c>
      <c r="BK125" s="121">
        <f>BK126</f>
        <v>0</v>
      </c>
    </row>
    <row r="126" spans="2:65" s="11" customFormat="1" ht="22.95" customHeight="1">
      <c r="B126" s="113"/>
      <c r="D126" s="114" t="s">
        <v>66</v>
      </c>
      <c r="E126" s="122" t="s">
        <v>75</v>
      </c>
      <c r="F126" s="122" t="s">
        <v>111</v>
      </c>
      <c r="J126" s="156">
        <f>SUM(J127:J129)</f>
        <v>0</v>
      </c>
      <c r="L126" s="113"/>
      <c r="M126" s="116"/>
      <c r="N126" s="117"/>
      <c r="O126" s="117"/>
      <c r="P126" s="118">
        <f>SUM(P127:P129)</f>
        <v>16.494093660000001</v>
      </c>
      <c r="Q126" s="117"/>
      <c r="R126" s="118">
        <f>SUM(R127:R129)</f>
        <v>8.5284862199999996</v>
      </c>
      <c r="S126" s="117"/>
      <c r="T126" s="119">
        <f>SUM(T127:T129)</f>
        <v>0</v>
      </c>
      <c r="AR126" s="114" t="s">
        <v>75</v>
      </c>
      <c r="AT126" s="120" t="s">
        <v>66</v>
      </c>
      <c r="AU126" s="120" t="s">
        <v>75</v>
      </c>
      <c r="AY126" s="114" t="s">
        <v>110</v>
      </c>
      <c r="BK126" s="121">
        <f>SUM(BK127:BK129)</f>
        <v>0</v>
      </c>
    </row>
    <row r="127" spans="2:65" s="1" customFormat="1" ht="24" customHeight="1">
      <c r="B127" s="123"/>
      <c r="C127" s="124" t="s">
        <v>75</v>
      </c>
      <c r="D127" s="124" t="s">
        <v>112</v>
      </c>
      <c r="E127" s="125" t="s">
        <v>113</v>
      </c>
      <c r="F127" s="126" t="s">
        <v>114</v>
      </c>
      <c r="G127" s="127" t="s">
        <v>115</v>
      </c>
      <c r="H127" s="128">
        <v>4.3259999999999996</v>
      </c>
      <c r="I127" s="153"/>
      <c r="J127" s="153">
        <f>ROUND(I127*H127,2)</f>
        <v>0</v>
      </c>
      <c r="K127" s="126" t="s">
        <v>116</v>
      </c>
      <c r="L127" s="25"/>
      <c r="M127" s="129" t="s">
        <v>1</v>
      </c>
      <c r="N127" s="130" t="s">
        <v>33</v>
      </c>
      <c r="O127" s="131">
        <v>3.1739999999999999</v>
      </c>
      <c r="P127" s="131">
        <f>O127*H127</f>
        <v>13.730723999999999</v>
      </c>
      <c r="Q127" s="131">
        <v>0</v>
      </c>
      <c r="R127" s="131">
        <f>Q127*H127</f>
        <v>0</v>
      </c>
      <c r="S127" s="131">
        <v>0</v>
      </c>
      <c r="T127" s="132">
        <f>S127*H127</f>
        <v>0</v>
      </c>
      <c r="W127" s="152"/>
      <c r="AR127" s="133" t="s">
        <v>117</v>
      </c>
      <c r="AT127" s="133" t="s">
        <v>112</v>
      </c>
      <c r="AU127" s="133" t="s">
        <v>118</v>
      </c>
      <c r="AY127" s="13" t="s">
        <v>110</v>
      </c>
      <c r="BE127" s="134">
        <f>IF(N127="základná",J127,0)</f>
        <v>0</v>
      </c>
      <c r="BF127" s="134">
        <f>IF(N127="znížená",J127,0)</f>
        <v>0</v>
      </c>
      <c r="BG127" s="134">
        <f>IF(N127="zákl. prenesená",J127,0)</f>
        <v>0</v>
      </c>
      <c r="BH127" s="134">
        <f>IF(N127="zníž. prenesená",J127,0)</f>
        <v>0</v>
      </c>
      <c r="BI127" s="134">
        <f>IF(N127="nulová",J127,0)</f>
        <v>0</v>
      </c>
      <c r="BJ127" s="13" t="s">
        <v>118</v>
      </c>
      <c r="BK127" s="135">
        <f>ROUND(I127*H127,3)</f>
        <v>0</v>
      </c>
      <c r="BL127" s="13" t="s">
        <v>117</v>
      </c>
      <c r="BM127" s="133" t="s">
        <v>119</v>
      </c>
    </row>
    <row r="128" spans="2:65" s="1" customFormat="1" ht="24" customHeight="1">
      <c r="B128" s="123"/>
      <c r="C128" s="124" t="s">
        <v>118</v>
      </c>
      <c r="D128" s="124" t="s">
        <v>112</v>
      </c>
      <c r="E128" s="125" t="s">
        <v>120</v>
      </c>
      <c r="F128" s="126" t="s">
        <v>121</v>
      </c>
      <c r="G128" s="127" t="s">
        <v>115</v>
      </c>
      <c r="H128" s="128">
        <v>0.78700000000000003</v>
      </c>
      <c r="I128" s="153"/>
      <c r="J128" s="153">
        <f t="shared" ref="J128:J129" si="0">ROUND(I128*H128,2)</f>
        <v>0</v>
      </c>
      <c r="K128" s="126" t="s">
        <v>116</v>
      </c>
      <c r="L128" s="25"/>
      <c r="M128" s="129" t="s">
        <v>1</v>
      </c>
      <c r="N128" s="130" t="s">
        <v>33</v>
      </c>
      <c r="O128" s="131">
        <v>1.042</v>
      </c>
      <c r="P128" s="131">
        <f>O128*H128</f>
        <v>0.82005400000000006</v>
      </c>
      <c r="Q128" s="131">
        <v>2.0659999999999998</v>
      </c>
      <c r="R128" s="131">
        <f>Q128*H128</f>
        <v>1.625942</v>
      </c>
      <c r="S128" s="131">
        <v>0</v>
      </c>
      <c r="T128" s="132">
        <f>S128*H128</f>
        <v>0</v>
      </c>
      <c r="AR128" s="133" t="s">
        <v>117</v>
      </c>
      <c r="AT128" s="133" t="s">
        <v>112</v>
      </c>
      <c r="AU128" s="133" t="s">
        <v>118</v>
      </c>
      <c r="AY128" s="13" t="s">
        <v>110</v>
      </c>
      <c r="BE128" s="134">
        <f>IF(N128="základná",J128,0)</f>
        <v>0</v>
      </c>
      <c r="BF128" s="134">
        <f>IF(N128="znížená",J128,0)</f>
        <v>0</v>
      </c>
      <c r="BG128" s="134">
        <f>IF(N128="zákl. prenesená",J128,0)</f>
        <v>0</v>
      </c>
      <c r="BH128" s="134">
        <f>IF(N128="zníž. prenesená",J128,0)</f>
        <v>0</v>
      </c>
      <c r="BI128" s="134">
        <f>IF(N128="nulová",J128,0)</f>
        <v>0</v>
      </c>
      <c r="BJ128" s="13" t="s">
        <v>118</v>
      </c>
      <c r="BK128" s="135">
        <f>ROUND(I128*H128,3)</f>
        <v>0</v>
      </c>
      <c r="BL128" s="13" t="s">
        <v>117</v>
      </c>
      <c r="BM128" s="133" t="s">
        <v>122</v>
      </c>
    </row>
    <row r="129" spans="2:65" s="1" customFormat="1" ht="16.5" customHeight="1">
      <c r="B129" s="123"/>
      <c r="C129" s="124" t="s">
        <v>123</v>
      </c>
      <c r="D129" s="124" t="s">
        <v>112</v>
      </c>
      <c r="E129" s="125" t="s">
        <v>124</v>
      </c>
      <c r="F129" s="126" t="s">
        <v>125</v>
      </c>
      <c r="G129" s="127" t="s">
        <v>115</v>
      </c>
      <c r="H129" s="128">
        <v>3.1459999999999999</v>
      </c>
      <c r="I129" s="153"/>
      <c r="J129" s="153">
        <f t="shared" si="0"/>
        <v>0</v>
      </c>
      <c r="K129" s="126" t="s">
        <v>116</v>
      </c>
      <c r="L129" s="25"/>
      <c r="M129" s="129" t="s">
        <v>1</v>
      </c>
      <c r="N129" s="130" t="s">
        <v>33</v>
      </c>
      <c r="O129" s="131">
        <v>0.61770999999999998</v>
      </c>
      <c r="P129" s="131">
        <f>O129*H129</f>
        <v>1.9433156599999999</v>
      </c>
      <c r="Q129" s="131">
        <v>2.19407</v>
      </c>
      <c r="R129" s="131">
        <f>Q129*H129</f>
        <v>6.9025442199999993</v>
      </c>
      <c r="S129" s="131">
        <v>0</v>
      </c>
      <c r="T129" s="132">
        <f>S129*H129</f>
        <v>0</v>
      </c>
      <c r="AR129" s="133" t="s">
        <v>117</v>
      </c>
      <c r="AT129" s="133" t="s">
        <v>112</v>
      </c>
      <c r="AU129" s="133" t="s">
        <v>118</v>
      </c>
      <c r="AY129" s="13" t="s">
        <v>110</v>
      </c>
      <c r="BE129" s="134">
        <f>IF(N129="základná",J129,0)</f>
        <v>0</v>
      </c>
      <c r="BF129" s="134">
        <f>IF(N129="znížená",J129,0)</f>
        <v>0</v>
      </c>
      <c r="BG129" s="134">
        <f>IF(N129="zákl. prenesená",J129,0)</f>
        <v>0</v>
      </c>
      <c r="BH129" s="134">
        <f>IF(N129="zníž. prenesená",J129,0)</f>
        <v>0</v>
      </c>
      <c r="BI129" s="134">
        <f>IF(N129="nulová",J129,0)</f>
        <v>0</v>
      </c>
      <c r="BJ129" s="13" t="s">
        <v>118</v>
      </c>
      <c r="BK129" s="135">
        <f>ROUND(I129*H129,3)</f>
        <v>0</v>
      </c>
      <c r="BL129" s="13" t="s">
        <v>117</v>
      </c>
      <c r="BM129" s="133" t="s">
        <v>126</v>
      </c>
    </row>
    <row r="130" spans="2:65" s="11" customFormat="1" ht="25.95" customHeight="1">
      <c r="B130" s="113"/>
      <c r="D130" s="114" t="s">
        <v>66</v>
      </c>
      <c r="E130" s="115" t="s">
        <v>127</v>
      </c>
      <c r="F130" s="115" t="s">
        <v>128</v>
      </c>
      <c r="I130" s="154"/>
      <c r="J130" s="157">
        <f>SUM(J131,J134,J148,J152,J158)</f>
        <v>0</v>
      </c>
      <c r="L130" s="113"/>
      <c r="M130" s="116"/>
      <c r="N130" s="117"/>
      <c r="O130" s="117"/>
      <c r="P130" s="118">
        <f>P131+P134+P148+P152+P158</f>
        <v>32.967084799999995</v>
      </c>
      <c r="Q130" s="117"/>
      <c r="R130" s="118">
        <f>R131+R134+R148+R152+R158</f>
        <v>0.21834499999999996</v>
      </c>
      <c r="S130" s="117"/>
      <c r="T130" s="119">
        <f>T131+T134+T148+T152+T158</f>
        <v>0</v>
      </c>
      <c r="AR130" s="114" t="s">
        <v>118</v>
      </c>
      <c r="AT130" s="120" t="s">
        <v>66</v>
      </c>
      <c r="AU130" s="120" t="s">
        <v>67</v>
      </c>
      <c r="AY130" s="114" t="s">
        <v>110</v>
      </c>
      <c r="BK130" s="121">
        <f>BK131+BK134+BK148+BK152+BK158</f>
        <v>0</v>
      </c>
    </row>
    <row r="131" spans="2:65" s="11" customFormat="1" ht="22.95" customHeight="1">
      <c r="B131" s="113"/>
      <c r="D131" s="114" t="s">
        <v>66</v>
      </c>
      <c r="E131" s="122" t="s">
        <v>129</v>
      </c>
      <c r="F131" s="122" t="s">
        <v>130</v>
      </c>
      <c r="I131" s="154"/>
      <c r="J131" s="156">
        <f>SUM(J132:J133)</f>
        <v>0</v>
      </c>
      <c r="L131" s="113"/>
      <c r="M131" s="116"/>
      <c r="N131" s="117"/>
      <c r="O131" s="117"/>
      <c r="P131" s="118">
        <f>SUM(P132:P133)</f>
        <v>0.48984480000000002</v>
      </c>
      <c r="Q131" s="117"/>
      <c r="R131" s="118">
        <f>SUM(R132:R133)</f>
        <v>1.3750000000000001E-3</v>
      </c>
      <c r="S131" s="117"/>
      <c r="T131" s="119">
        <f>SUM(T132:T133)</f>
        <v>0</v>
      </c>
      <c r="AR131" s="114" t="s">
        <v>118</v>
      </c>
      <c r="AT131" s="120" t="s">
        <v>66</v>
      </c>
      <c r="AU131" s="120" t="s">
        <v>75</v>
      </c>
      <c r="AY131" s="114" t="s">
        <v>110</v>
      </c>
      <c r="BK131" s="121">
        <f>SUM(BK132:BK133)</f>
        <v>0</v>
      </c>
    </row>
    <row r="132" spans="2:65" s="1" customFormat="1" ht="16.5" customHeight="1">
      <c r="B132" s="123"/>
      <c r="C132" s="124">
        <v>4</v>
      </c>
      <c r="D132" s="124" t="s">
        <v>112</v>
      </c>
      <c r="E132" s="125" t="s">
        <v>132</v>
      </c>
      <c r="F132" s="126" t="s">
        <v>133</v>
      </c>
      <c r="G132" s="127" t="s">
        <v>134</v>
      </c>
      <c r="H132" s="128">
        <v>12.24</v>
      </c>
      <c r="I132" s="153"/>
      <c r="J132" s="153">
        <f>ROUND(I132*H132,2)</f>
        <v>0</v>
      </c>
      <c r="K132" s="126" t="s">
        <v>116</v>
      </c>
      <c r="L132" s="25"/>
      <c r="M132" s="129" t="s">
        <v>1</v>
      </c>
      <c r="N132" s="130" t="s">
        <v>33</v>
      </c>
      <c r="O132" s="131">
        <v>4.002E-2</v>
      </c>
      <c r="P132" s="131">
        <f>O132*H132</f>
        <v>0.48984480000000002</v>
      </c>
      <c r="Q132" s="131">
        <v>0</v>
      </c>
      <c r="R132" s="131">
        <f>Q132*H132</f>
        <v>0</v>
      </c>
      <c r="S132" s="131">
        <v>0</v>
      </c>
      <c r="T132" s="132">
        <f>S132*H132</f>
        <v>0</v>
      </c>
      <c r="AR132" s="133" t="s">
        <v>135</v>
      </c>
      <c r="AT132" s="133" t="s">
        <v>112</v>
      </c>
      <c r="AU132" s="133" t="s">
        <v>118</v>
      </c>
      <c r="AY132" s="13" t="s">
        <v>110</v>
      </c>
      <c r="BE132" s="134">
        <f>IF(N132="základná",J132,0)</f>
        <v>0</v>
      </c>
      <c r="BF132" s="134">
        <f>IF(N132="znížená",J132,0)</f>
        <v>0</v>
      </c>
      <c r="BG132" s="134">
        <f>IF(N132="zákl. prenesená",J132,0)</f>
        <v>0</v>
      </c>
      <c r="BH132" s="134">
        <f>IF(N132="zníž. prenesená",J132,0)</f>
        <v>0</v>
      </c>
      <c r="BI132" s="134">
        <f>IF(N132="nulová",J132,0)</f>
        <v>0</v>
      </c>
      <c r="BJ132" s="13" t="s">
        <v>118</v>
      </c>
      <c r="BK132" s="135">
        <f>ROUND(I132*H132,3)</f>
        <v>0</v>
      </c>
      <c r="BL132" s="13" t="s">
        <v>135</v>
      </c>
      <c r="BM132" s="133" t="s">
        <v>136</v>
      </c>
    </row>
    <row r="133" spans="2:65" s="1" customFormat="1" ht="36" customHeight="1">
      <c r="B133" s="123"/>
      <c r="C133" s="145">
        <v>5</v>
      </c>
      <c r="D133" s="145" t="s">
        <v>138</v>
      </c>
      <c r="E133" s="146" t="s">
        <v>139</v>
      </c>
      <c r="F133" s="147" t="s">
        <v>321</v>
      </c>
      <c r="G133" s="148" t="s">
        <v>134</v>
      </c>
      <c r="H133" s="149">
        <v>12.5</v>
      </c>
      <c r="I133" s="155"/>
      <c r="J133" s="153">
        <f>ROUND(I133*H133,2)</f>
        <v>0</v>
      </c>
      <c r="K133" s="136" t="s">
        <v>116</v>
      </c>
      <c r="L133" s="137"/>
      <c r="M133" s="138" t="s">
        <v>1</v>
      </c>
      <c r="N133" s="139" t="s">
        <v>33</v>
      </c>
      <c r="O133" s="131">
        <v>0</v>
      </c>
      <c r="P133" s="131">
        <f>O133*H133</f>
        <v>0</v>
      </c>
      <c r="Q133" s="131">
        <v>1.1E-4</v>
      </c>
      <c r="R133" s="131">
        <f>Q133*H133</f>
        <v>1.3750000000000001E-3</v>
      </c>
      <c r="S133" s="131">
        <v>0</v>
      </c>
      <c r="T133" s="132">
        <f>S133*H133</f>
        <v>0</v>
      </c>
      <c r="AR133" s="133" t="s">
        <v>135</v>
      </c>
      <c r="AT133" s="133" t="s">
        <v>138</v>
      </c>
      <c r="AU133" s="133" t="s">
        <v>118</v>
      </c>
      <c r="AY133" s="13" t="s">
        <v>110</v>
      </c>
      <c r="BE133" s="134">
        <f>IF(N133="základná",J133,0)</f>
        <v>0</v>
      </c>
      <c r="BF133" s="134">
        <f>IF(N133="znížená",J133,0)</f>
        <v>0</v>
      </c>
      <c r="BG133" s="134">
        <f>IF(N133="zákl. prenesená",J133,0)</f>
        <v>0</v>
      </c>
      <c r="BH133" s="134">
        <f>IF(N133="zníž. prenesená",J133,0)</f>
        <v>0</v>
      </c>
      <c r="BI133" s="134">
        <f>IF(N133="nulová",J133,0)</f>
        <v>0</v>
      </c>
      <c r="BJ133" s="13" t="s">
        <v>118</v>
      </c>
      <c r="BK133" s="135">
        <f>ROUND(I133*H133,3)</f>
        <v>0</v>
      </c>
      <c r="BL133" s="13" t="s">
        <v>135</v>
      </c>
      <c r="BM133" s="133" t="s">
        <v>140</v>
      </c>
    </row>
    <row r="134" spans="2:65" s="11" customFormat="1" ht="22.95" customHeight="1">
      <c r="B134" s="113"/>
      <c r="D134" s="114" t="s">
        <v>66</v>
      </c>
      <c r="E134" s="122" t="s">
        <v>141</v>
      </c>
      <c r="F134" s="122" t="s">
        <v>142</v>
      </c>
      <c r="I134" s="154"/>
      <c r="J134" s="156">
        <f>SUM(J135:J147)</f>
        <v>0</v>
      </c>
      <c r="L134" s="113"/>
      <c r="M134" s="116"/>
      <c r="N134" s="117"/>
      <c r="O134" s="117"/>
      <c r="P134" s="118">
        <f>SUM(P135:P147)</f>
        <v>0</v>
      </c>
      <c r="Q134" s="117"/>
      <c r="R134" s="118">
        <f>SUM(R135:R147)</f>
        <v>0</v>
      </c>
      <c r="S134" s="117"/>
      <c r="T134" s="119">
        <f>SUM(T135:T147)</f>
        <v>0</v>
      </c>
      <c r="AR134" s="114" t="s">
        <v>118</v>
      </c>
      <c r="AT134" s="120" t="s">
        <v>66</v>
      </c>
      <c r="AU134" s="120" t="s">
        <v>75</v>
      </c>
      <c r="AY134" s="114" t="s">
        <v>110</v>
      </c>
      <c r="BK134" s="121">
        <f>SUM(BK135:BK147)</f>
        <v>0</v>
      </c>
    </row>
    <row r="135" spans="2:65" s="1" customFormat="1" ht="24.6" customHeight="1">
      <c r="B135" s="123"/>
      <c r="C135" s="124">
        <v>6</v>
      </c>
      <c r="D135" s="124" t="s">
        <v>112</v>
      </c>
      <c r="E135" s="125" t="s">
        <v>143</v>
      </c>
      <c r="F135" s="126" t="s">
        <v>322</v>
      </c>
      <c r="G135" s="127" t="s">
        <v>144</v>
      </c>
      <c r="H135" s="128">
        <v>121.5</v>
      </c>
      <c r="I135" s="153"/>
      <c r="J135" s="153">
        <f>ROUND(I135*H135,2)</f>
        <v>0</v>
      </c>
      <c r="K135" s="126" t="s">
        <v>1</v>
      </c>
      <c r="L135" s="25"/>
      <c r="M135" s="129" t="s">
        <v>1</v>
      </c>
      <c r="N135" s="130" t="s">
        <v>33</v>
      </c>
      <c r="O135" s="131">
        <v>0</v>
      </c>
      <c r="P135" s="131">
        <f t="shared" ref="P135:P147" si="1">O135*H135</f>
        <v>0</v>
      </c>
      <c r="Q135" s="131">
        <v>0</v>
      </c>
      <c r="R135" s="131">
        <f t="shared" ref="R135:R147" si="2">Q135*H135</f>
        <v>0</v>
      </c>
      <c r="S135" s="131">
        <v>0</v>
      </c>
      <c r="T135" s="132">
        <f t="shared" ref="T135:T147" si="3">S135*H135</f>
        <v>0</v>
      </c>
      <c r="AR135" s="133" t="s">
        <v>117</v>
      </c>
      <c r="AT135" s="133" t="s">
        <v>112</v>
      </c>
      <c r="AU135" s="133" t="s">
        <v>118</v>
      </c>
      <c r="AY135" s="13" t="s">
        <v>110</v>
      </c>
      <c r="BE135" s="134">
        <f t="shared" ref="BE135:BE147" si="4">IF(N135="základná",J135,0)</f>
        <v>0</v>
      </c>
      <c r="BF135" s="134">
        <f t="shared" ref="BF135:BF147" si="5">IF(N135="znížená",J135,0)</f>
        <v>0</v>
      </c>
      <c r="BG135" s="134">
        <f t="shared" ref="BG135:BG147" si="6">IF(N135="zákl. prenesená",J135,0)</f>
        <v>0</v>
      </c>
      <c r="BH135" s="134">
        <f t="shared" ref="BH135:BH147" si="7">IF(N135="zníž. prenesená",J135,0)</f>
        <v>0</v>
      </c>
      <c r="BI135" s="134">
        <f t="shared" ref="BI135:BI147" si="8">IF(N135="nulová",J135,0)</f>
        <v>0</v>
      </c>
      <c r="BJ135" s="13" t="s">
        <v>118</v>
      </c>
      <c r="BK135" s="135">
        <f t="shared" ref="BK135:BK147" si="9">ROUND(I135*H135,3)</f>
        <v>0</v>
      </c>
      <c r="BL135" s="13" t="s">
        <v>117</v>
      </c>
      <c r="BM135" s="133" t="s">
        <v>145</v>
      </c>
    </row>
    <row r="136" spans="2:65" s="1" customFormat="1" ht="24.6" customHeight="1">
      <c r="B136" s="123"/>
      <c r="C136" s="124">
        <v>7</v>
      </c>
      <c r="D136" s="124" t="s">
        <v>112</v>
      </c>
      <c r="E136" s="125" t="s">
        <v>147</v>
      </c>
      <c r="F136" s="126" t="s">
        <v>323</v>
      </c>
      <c r="G136" s="127" t="s">
        <v>148</v>
      </c>
      <c r="H136" s="128">
        <v>386</v>
      </c>
      <c r="I136" s="153"/>
      <c r="J136" s="153">
        <f t="shared" ref="J136:J147" si="10">ROUND(I136*H136,2)</f>
        <v>0</v>
      </c>
      <c r="K136" s="126" t="s">
        <v>1</v>
      </c>
      <c r="L136" s="25"/>
      <c r="M136" s="129" t="s">
        <v>1</v>
      </c>
      <c r="N136" s="130" t="s">
        <v>33</v>
      </c>
      <c r="O136" s="131">
        <v>0</v>
      </c>
      <c r="P136" s="131">
        <f t="shared" si="1"/>
        <v>0</v>
      </c>
      <c r="Q136" s="131">
        <v>0</v>
      </c>
      <c r="R136" s="131">
        <f t="shared" si="2"/>
        <v>0</v>
      </c>
      <c r="S136" s="131">
        <v>0</v>
      </c>
      <c r="T136" s="132">
        <f t="shared" si="3"/>
        <v>0</v>
      </c>
      <c r="AR136" s="133" t="s">
        <v>117</v>
      </c>
      <c r="AT136" s="133" t="s">
        <v>112</v>
      </c>
      <c r="AU136" s="133" t="s">
        <v>118</v>
      </c>
      <c r="AY136" s="13" t="s">
        <v>110</v>
      </c>
      <c r="BE136" s="134">
        <f t="shared" si="4"/>
        <v>0</v>
      </c>
      <c r="BF136" s="134">
        <f t="shared" si="5"/>
        <v>0</v>
      </c>
      <c r="BG136" s="134">
        <f t="shared" si="6"/>
        <v>0</v>
      </c>
      <c r="BH136" s="134">
        <f t="shared" si="7"/>
        <v>0</v>
      </c>
      <c r="BI136" s="134">
        <f t="shared" si="8"/>
        <v>0</v>
      </c>
      <c r="BJ136" s="13" t="s">
        <v>118</v>
      </c>
      <c r="BK136" s="135">
        <f t="shared" si="9"/>
        <v>0</v>
      </c>
      <c r="BL136" s="13" t="s">
        <v>117</v>
      </c>
      <c r="BM136" s="133" t="s">
        <v>149</v>
      </c>
    </row>
    <row r="137" spans="2:65" s="1" customFormat="1" ht="24.6" customHeight="1">
      <c r="B137" s="123"/>
      <c r="C137" s="124">
        <v>8</v>
      </c>
      <c r="D137" s="124" t="s">
        <v>112</v>
      </c>
      <c r="E137" s="125" t="s">
        <v>151</v>
      </c>
      <c r="F137" s="126" t="s">
        <v>324</v>
      </c>
      <c r="G137" s="127" t="s">
        <v>148</v>
      </c>
      <c r="H137" s="128">
        <v>112</v>
      </c>
      <c r="I137" s="153"/>
      <c r="J137" s="153">
        <f t="shared" si="10"/>
        <v>0</v>
      </c>
      <c r="K137" s="126" t="s">
        <v>1</v>
      </c>
      <c r="L137" s="25"/>
      <c r="M137" s="129" t="s">
        <v>1</v>
      </c>
      <c r="N137" s="130" t="s">
        <v>33</v>
      </c>
      <c r="O137" s="131">
        <v>0</v>
      </c>
      <c r="P137" s="131">
        <f t="shared" si="1"/>
        <v>0</v>
      </c>
      <c r="Q137" s="131">
        <v>0</v>
      </c>
      <c r="R137" s="131">
        <f t="shared" si="2"/>
        <v>0</v>
      </c>
      <c r="S137" s="131">
        <v>0</v>
      </c>
      <c r="T137" s="132">
        <f t="shared" si="3"/>
        <v>0</v>
      </c>
      <c r="AR137" s="133" t="s">
        <v>117</v>
      </c>
      <c r="AT137" s="133" t="s">
        <v>112</v>
      </c>
      <c r="AU137" s="133" t="s">
        <v>118</v>
      </c>
      <c r="AY137" s="13" t="s">
        <v>110</v>
      </c>
      <c r="BE137" s="134">
        <f t="shared" si="4"/>
        <v>0</v>
      </c>
      <c r="BF137" s="134">
        <f t="shared" si="5"/>
        <v>0</v>
      </c>
      <c r="BG137" s="134">
        <f t="shared" si="6"/>
        <v>0</v>
      </c>
      <c r="BH137" s="134">
        <f t="shared" si="7"/>
        <v>0</v>
      </c>
      <c r="BI137" s="134">
        <f t="shared" si="8"/>
        <v>0</v>
      </c>
      <c r="BJ137" s="13" t="s">
        <v>118</v>
      </c>
      <c r="BK137" s="135">
        <f t="shared" si="9"/>
        <v>0</v>
      </c>
      <c r="BL137" s="13" t="s">
        <v>117</v>
      </c>
      <c r="BM137" s="133" t="s">
        <v>152</v>
      </c>
    </row>
    <row r="138" spans="2:65" s="1" customFormat="1" ht="16.5" customHeight="1">
      <c r="B138" s="123"/>
      <c r="C138" s="124">
        <v>9</v>
      </c>
      <c r="D138" s="124" t="s">
        <v>112</v>
      </c>
      <c r="E138" s="125" t="s">
        <v>154</v>
      </c>
      <c r="F138" s="126" t="s">
        <v>155</v>
      </c>
      <c r="G138" s="127" t="s">
        <v>144</v>
      </c>
      <c r="H138" s="128">
        <v>53</v>
      </c>
      <c r="I138" s="153"/>
      <c r="J138" s="153">
        <f t="shared" si="10"/>
        <v>0</v>
      </c>
      <c r="K138" s="126" t="s">
        <v>1</v>
      </c>
      <c r="L138" s="25"/>
      <c r="M138" s="129" t="s">
        <v>1</v>
      </c>
      <c r="N138" s="130" t="s">
        <v>33</v>
      </c>
      <c r="O138" s="131">
        <v>0</v>
      </c>
      <c r="P138" s="131">
        <f t="shared" si="1"/>
        <v>0</v>
      </c>
      <c r="Q138" s="131">
        <v>0</v>
      </c>
      <c r="R138" s="131">
        <f t="shared" si="2"/>
        <v>0</v>
      </c>
      <c r="S138" s="131">
        <v>0</v>
      </c>
      <c r="T138" s="132">
        <f t="shared" si="3"/>
        <v>0</v>
      </c>
      <c r="AR138" s="133" t="s">
        <v>135</v>
      </c>
      <c r="AT138" s="133" t="s">
        <v>112</v>
      </c>
      <c r="AU138" s="133" t="s">
        <v>118</v>
      </c>
      <c r="AY138" s="13" t="s">
        <v>110</v>
      </c>
      <c r="BE138" s="134">
        <f t="shared" si="4"/>
        <v>0</v>
      </c>
      <c r="BF138" s="134">
        <f t="shared" si="5"/>
        <v>0</v>
      </c>
      <c r="BG138" s="134">
        <f t="shared" si="6"/>
        <v>0</v>
      </c>
      <c r="BH138" s="134">
        <f t="shared" si="7"/>
        <v>0</v>
      </c>
      <c r="BI138" s="134">
        <f t="shared" si="8"/>
        <v>0</v>
      </c>
      <c r="BJ138" s="13" t="s">
        <v>118</v>
      </c>
      <c r="BK138" s="135">
        <f t="shared" si="9"/>
        <v>0</v>
      </c>
      <c r="BL138" s="13" t="s">
        <v>135</v>
      </c>
      <c r="BM138" s="133" t="s">
        <v>156</v>
      </c>
    </row>
    <row r="139" spans="2:65" s="1" customFormat="1" ht="16.5" customHeight="1">
      <c r="B139" s="123"/>
      <c r="C139" s="124">
        <v>10</v>
      </c>
      <c r="D139" s="124" t="s">
        <v>112</v>
      </c>
      <c r="E139" s="125" t="s">
        <v>158</v>
      </c>
      <c r="F139" s="126" t="s">
        <v>159</v>
      </c>
      <c r="G139" s="127" t="s">
        <v>144</v>
      </c>
      <c r="H139" s="128">
        <v>66.5</v>
      </c>
      <c r="I139" s="153"/>
      <c r="J139" s="153">
        <f t="shared" si="10"/>
        <v>0</v>
      </c>
      <c r="K139" s="126" t="s">
        <v>1</v>
      </c>
      <c r="L139" s="25"/>
      <c r="M139" s="129" t="s">
        <v>1</v>
      </c>
      <c r="N139" s="130" t="s">
        <v>33</v>
      </c>
      <c r="O139" s="131">
        <v>0</v>
      </c>
      <c r="P139" s="131">
        <f t="shared" si="1"/>
        <v>0</v>
      </c>
      <c r="Q139" s="131">
        <v>0</v>
      </c>
      <c r="R139" s="131">
        <f t="shared" si="2"/>
        <v>0</v>
      </c>
      <c r="S139" s="131">
        <v>0</v>
      </c>
      <c r="T139" s="132">
        <f t="shared" si="3"/>
        <v>0</v>
      </c>
      <c r="AR139" s="133" t="s">
        <v>135</v>
      </c>
      <c r="AT139" s="133" t="s">
        <v>112</v>
      </c>
      <c r="AU139" s="133" t="s">
        <v>118</v>
      </c>
      <c r="AY139" s="13" t="s">
        <v>110</v>
      </c>
      <c r="BE139" s="134">
        <f t="shared" si="4"/>
        <v>0</v>
      </c>
      <c r="BF139" s="134">
        <f t="shared" si="5"/>
        <v>0</v>
      </c>
      <c r="BG139" s="134">
        <f t="shared" si="6"/>
        <v>0</v>
      </c>
      <c r="BH139" s="134">
        <f t="shared" si="7"/>
        <v>0</v>
      </c>
      <c r="BI139" s="134">
        <f t="shared" si="8"/>
        <v>0</v>
      </c>
      <c r="BJ139" s="13" t="s">
        <v>118</v>
      </c>
      <c r="BK139" s="135">
        <f t="shared" si="9"/>
        <v>0</v>
      </c>
      <c r="BL139" s="13" t="s">
        <v>135</v>
      </c>
      <c r="BM139" s="133" t="s">
        <v>160</v>
      </c>
    </row>
    <row r="140" spans="2:65" s="1" customFormat="1" ht="16.5" customHeight="1">
      <c r="B140" s="123"/>
      <c r="C140" s="124">
        <v>11</v>
      </c>
      <c r="D140" s="124" t="s">
        <v>112</v>
      </c>
      <c r="E140" s="125" t="s">
        <v>162</v>
      </c>
      <c r="F140" s="126" t="s">
        <v>163</v>
      </c>
      <c r="G140" s="127" t="s">
        <v>148</v>
      </c>
      <c r="H140" s="128">
        <v>56</v>
      </c>
      <c r="I140" s="153"/>
      <c r="J140" s="153">
        <f t="shared" si="10"/>
        <v>0</v>
      </c>
      <c r="K140" s="126" t="s">
        <v>1</v>
      </c>
      <c r="L140" s="25"/>
      <c r="M140" s="129" t="s">
        <v>1</v>
      </c>
      <c r="N140" s="130" t="s">
        <v>33</v>
      </c>
      <c r="O140" s="131">
        <v>0</v>
      </c>
      <c r="P140" s="131">
        <f t="shared" si="1"/>
        <v>0</v>
      </c>
      <c r="Q140" s="131">
        <v>0</v>
      </c>
      <c r="R140" s="131">
        <f t="shared" si="2"/>
        <v>0</v>
      </c>
      <c r="S140" s="131">
        <v>0</v>
      </c>
      <c r="T140" s="132">
        <f t="shared" si="3"/>
        <v>0</v>
      </c>
      <c r="AR140" s="133" t="s">
        <v>135</v>
      </c>
      <c r="AT140" s="133" t="s">
        <v>112</v>
      </c>
      <c r="AU140" s="133" t="s">
        <v>118</v>
      </c>
      <c r="AY140" s="13" t="s">
        <v>110</v>
      </c>
      <c r="BE140" s="134">
        <f t="shared" si="4"/>
        <v>0</v>
      </c>
      <c r="BF140" s="134">
        <f t="shared" si="5"/>
        <v>0</v>
      </c>
      <c r="BG140" s="134">
        <f t="shared" si="6"/>
        <v>0</v>
      </c>
      <c r="BH140" s="134">
        <f t="shared" si="7"/>
        <v>0</v>
      </c>
      <c r="BI140" s="134">
        <f t="shared" si="8"/>
        <v>0</v>
      </c>
      <c r="BJ140" s="13" t="s">
        <v>118</v>
      </c>
      <c r="BK140" s="135">
        <f t="shared" si="9"/>
        <v>0</v>
      </c>
      <c r="BL140" s="13" t="s">
        <v>135</v>
      </c>
      <c r="BM140" s="133" t="s">
        <v>164</v>
      </c>
    </row>
    <row r="141" spans="2:65" s="1" customFormat="1" ht="16.5" customHeight="1">
      <c r="B141" s="123"/>
      <c r="C141" s="124">
        <v>12</v>
      </c>
      <c r="D141" s="124" t="s">
        <v>112</v>
      </c>
      <c r="E141" s="125" t="s">
        <v>166</v>
      </c>
      <c r="F141" s="126" t="s">
        <v>167</v>
      </c>
      <c r="G141" s="127" t="s">
        <v>148</v>
      </c>
      <c r="H141" s="128">
        <v>56</v>
      </c>
      <c r="I141" s="153"/>
      <c r="J141" s="153">
        <f t="shared" si="10"/>
        <v>0</v>
      </c>
      <c r="K141" s="126" t="s">
        <v>1</v>
      </c>
      <c r="L141" s="25"/>
      <c r="M141" s="129" t="s">
        <v>1</v>
      </c>
      <c r="N141" s="130" t="s">
        <v>33</v>
      </c>
      <c r="O141" s="131">
        <v>0</v>
      </c>
      <c r="P141" s="131">
        <f t="shared" si="1"/>
        <v>0</v>
      </c>
      <c r="Q141" s="131">
        <v>0</v>
      </c>
      <c r="R141" s="131">
        <f t="shared" si="2"/>
        <v>0</v>
      </c>
      <c r="S141" s="131">
        <v>0</v>
      </c>
      <c r="T141" s="132">
        <f t="shared" si="3"/>
        <v>0</v>
      </c>
      <c r="AR141" s="133" t="s">
        <v>135</v>
      </c>
      <c r="AT141" s="133" t="s">
        <v>112</v>
      </c>
      <c r="AU141" s="133" t="s">
        <v>118</v>
      </c>
      <c r="AY141" s="13" t="s">
        <v>110</v>
      </c>
      <c r="BE141" s="134">
        <f t="shared" si="4"/>
        <v>0</v>
      </c>
      <c r="BF141" s="134">
        <f t="shared" si="5"/>
        <v>0</v>
      </c>
      <c r="BG141" s="134">
        <f t="shared" si="6"/>
        <v>0</v>
      </c>
      <c r="BH141" s="134">
        <f t="shared" si="7"/>
        <v>0</v>
      </c>
      <c r="BI141" s="134">
        <f t="shared" si="8"/>
        <v>0</v>
      </c>
      <c r="BJ141" s="13" t="s">
        <v>118</v>
      </c>
      <c r="BK141" s="135">
        <f t="shared" si="9"/>
        <v>0</v>
      </c>
      <c r="BL141" s="13" t="s">
        <v>135</v>
      </c>
      <c r="BM141" s="133" t="s">
        <v>168</v>
      </c>
    </row>
    <row r="142" spans="2:65" s="1" customFormat="1" ht="16.5" customHeight="1">
      <c r="B142" s="123"/>
      <c r="C142" s="124">
        <v>13</v>
      </c>
      <c r="D142" s="124" t="s">
        <v>112</v>
      </c>
      <c r="E142" s="125" t="s">
        <v>170</v>
      </c>
      <c r="F142" s="126" t="s">
        <v>171</v>
      </c>
      <c r="G142" s="127" t="s">
        <v>148</v>
      </c>
      <c r="H142" s="128">
        <v>56</v>
      </c>
      <c r="I142" s="153"/>
      <c r="J142" s="153">
        <f t="shared" si="10"/>
        <v>0</v>
      </c>
      <c r="K142" s="126" t="s">
        <v>1</v>
      </c>
      <c r="L142" s="25"/>
      <c r="M142" s="129" t="s">
        <v>1</v>
      </c>
      <c r="N142" s="130" t="s">
        <v>33</v>
      </c>
      <c r="O142" s="131">
        <v>0</v>
      </c>
      <c r="P142" s="131">
        <f t="shared" si="1"/>
        <v>0</v>
      </c>
      <c r="Q142" s="131">
        <v>0</v>
      </c>
      <c r="R142" s="131">
        <f t="shared" si="2"/>
        <v>0</v>
      </c>
      <c r="S142" s="131">
        <v>0</v>
      </c>
      <c r="T142" s="132">
        <f t="shared" si="3"/>
        <v>0</v>
      </c>
      <c r="AR142" s="133" t="s">
        <v>135</v>
      </c>
      <c r="AT142" s="133" t="s">
        <v>112</v>
      </c>
      <c r="AU142" s="133" t="s">
        <v>118</v>
      </c>
      <c r="AY142" s="13" t="s">
        <v>110</v>
      </c>
      <c r="BE142" s="134">
        <f t="shared" si="4"/>
        <v>0</v>
      </c>
      <c r="BF142" s="134">
        <f t="shared" si="5"/>
        <v>0</v>
      </c>
      <c r="BG142" s="134">
        <f t="shared" si="6"/>
        <v>0</v>
      </c>
      <c r="BH142" s="134">
        <f t="shared" si="7"/>
        <v>0</v>
      </c>
      <c r="BI142" s="134">
        <f t="shared" si="8"/>
        <v>0</v>
      </c>
      <c r="BJ142" s="13" t="s">
        <v>118</v>
      </c>
      <c r="BK142" s="135">
        <f t="shared" si="9"/>
        <v>0</v>
      </c>
      <c r="BL142" s="13" t="s">
        <v>135</v>
      </c>
      <c r="BM142" s="133" t="s">
        <v>172</v>
      </c>
    </row>
    <row r="143" spans="2:65" s="1" customFormat="1" ht="16.5" customHeight="1">
      <c r="B143" s="123"/>
      <c r="C143" s="124">
        <v>14</v>
      </c>
      <c r="D143" s="124" t="s">
        <v>112</v>
      </c>
      <c r="E143" s="125" t="s">
        <v>174</v>
      </c>
      <c r="F143" s="126" t="s">
        <v>175</v>
      </c>
      <c r="G143" s="127" t="s">
        <v>148</v>
      </c>
      <c r="H143" s="128">
        <v>22</v>
      </c>
      <c r="I143" s="153"/>
      <c r="J143" s="153">
        <f t="shared" si="10"/>
        <v>0</v>
      </c>
      <c r="K143" s="126" t="s">
        <v>1</v>
      </c>
      <c r="L143" s="25"/>
      <c r="M143" s="129" t="s">
        <v>1</v>
      </c>
      <c r="N143" s="130" t="s">
        <v>33</v>
      </c>
      <c r="O143" s="131">
        <v>0</v>
      </c>
      <c r="P143" s="131">
        <f t="shared" si="1"/>
        <v>0</v>
      </c>
      <c r="Q143" s="131">
        <v>0</v>
      </c>
      <c r="R143" s="131">
        <f t="shared" si="2"/>
        <v>0</v>
      </c>
      <c r="S143" s="131">
        <v>0</v>
      </c>
      <c r="T143" s="132">
        <f t="shared" si="3"/>
        <v>0</v>
      </c>
      <c r="AR143" s="133" t="s">
        <v>135</v>
      </c>
      <c r="AT143" s="133" t="s">
        <v>112</v>
      </c>
      <c r="AU143" s="133" t="s">
        <v>118</v>
      </c>
      <c r="AY143" s="13" t="s">
        <v>110</v>
      </c>
      <c r="BE143" s="134">
        <f t="shared" si="4"/>
        <v>0</v>
      </c>
      <c r="BF143" s="134">
        <f t="shared" si="5"/>
        <v>0</v>
      </c>
      <c r="BG143" s="134">
        <f t="shared" si="6"/>
        <v>0</v>
      </c>
      <c r="BH143" s="134">
        <f t="shared" si="7"/>
        <v>0</v>
      </c>
      <c r="BI143" s="134">
        <f t="shared" si="8"/>
        <v>0</v>
      </c>
      <c r="BJ143" s="13" t="s">
        <v>118</v>
      </c>
      <c r="BK143" s="135">
        <f t="shared" si="9"/>
        <v>0</v>
      </c>
      <c r="BL143" s="13" t="s">
        <v>135</v>
      </c>
      <c r="BM143" s="133" t="s">
        <v>176</v>
      </c>
    </row>
    <row r="144" spans="2:65" s="1" customFormat="1" ht="16.5" customHeight="1">
      <c r="B144" s="123"/>
      <c r="C144" s="124">
        <v>15</v>
      </c>
      <c r="D144" s="124" t="s">
        <v>112</v>
      </c>
      <c r="E144" s="125" t="s">
        <v>178</v>
      </c>
      <c r="F144" s="126" t="s">
        <v>179</v>
      </c>
      <c r="G144" s="127" t="s">
        <v>148</v>
      </c>
      <c r="H144" s="128">
        <v>100</v>
      </c>
      <c r="I144" s="153"/>
      <c r="J144" s="153">
        <f t="shared" si="10"/>
        <v>0</v>
      </c>
      <c r="K144" s="126" t="s">
        <v>1</v>
      </c>
      <c r="L144" s="25"/>
      <c r="M144" s="129" t="s">
        <v>1</v>
      </c>
      <c r="N144" s="130" t="s">
        <v>33</v>
      </c>
      <c r="O144" s="131">
        <v>0</v>
      </c>
      <c r="P144" s="131">
        <f t="shared" si="1"/>
        <v>0</v>
      </c>
      <c r="Q144" s="131">
        <v>0</v>
      </c>
      <c r="R144" s="131">
        <f t="shared" si="2"/>
        <v>0</v>
      </c>
      <c r="S144" s="131">
        <v>0</v>
      </c>
      <c r="T144" s="132">
        <f t="shared" si="3"/>
        <v>0</v>
      </c>
      <c r="AR144" s="133" t="s">
        <v>135</v>
      </c>
      <c r="AT144" s="133" t="s">
        <v>112</v>
      </c>
      <c r="AU144" s="133" t="s">
        <v>118</v>
      </c>
      <c r="AY144" s="13" t="s">
        <v>110</v>
      </c>
      <c r="BE144" s="134">
        <f t="shared" si="4"/>
        <v>0</v>
      </c>
      <c r="BF144" s="134">
        <f t="shared" si="5"/>
        <v>0</v>
      </c>
      <c r="BG144" s="134">
        <f t="shared" si="6"/>
        <v>0</v>
      </c>
      <c r="BH144" s="134">
        <f t="shared" si="7"/>
        <v>0</v>
      </c>
      <c r="BI144" s="134">
        <f t="shared" si="8"/>
        <v>0</v>
      </c>
      <c r="BJ144" s="13" t="s">
        <v>118</v>
      </c>
      <c r="BK144" s="135">
        <f t="shared" si="9"/>
        <v>0</v>
      </c>
      <c r="BL144" s="13" t="s">
        <v>135</v>
      </c>
      <c r="BM144" s="133" t="s">
        <v>180</v>
      </c>
    </row>
    <row r="145" spans="2:65" s="1" customFormat="1" ht="16.5" customHeight="1">
      <c r="B145" s="123"/>
      <c r="C145" s="124">
        <v>16</v>
      </c>
      <c r="D145" s="124" t="s">
        <v>112</v>
      </c>
      <c r="E145" s="125" t="s">
        <v>182</v>
      </c>
      <c r="F145" s="126" t="s">
        <v>183</v>
      </c>
      <c r="G145" s="127" t="s">
        <v>144</v>
      </c>
      <c r="H145" s="128">
        <v>40.89</v>
      </c>
      <c r="I145" s="153"/>
      <c r="J145" s="153">
        <f t="shared" si="10"/>
        <v>0</v>
      </c>
      <c r="K145" s="126" t="s">
        <v>1</v>
      </c>
      <c r="L145" s="25"/>
      <c r="M145" s="129" t="s">
        <v>1</v>
      </c>
      <c r="N145" s="130" t="s">
        <v>33</v>
      </c>
      <c r="O145" s="131">
        <v>0</v>
      </c>
      <c r="P145" s="131">
        <f t="shared" si="1"/>
        <v>0</v>
      </c>
      <c r="Q145" s="131">
        <v>0</v>
      </c>
      <c r="R145" s="131">
        <f t="shared" si="2"/>
        <v>0</v>
      </c>
      <c r="S145" s="131">
        <v>0</v>
      </c>
      <c r="T145" s="132">
        <f t="shared" si="3"/>
        <v>0</v>
      </c>
      <c r="AR145" s="133" t="s">
        <v>135</v>
      </c>
      <c r="AT145" s="133" t="s">
        <v>112</v>
      </c>
      <c r="AU145" s="133" t="s">
        <v>118</v>
      </c>
      <c r="AY145" s="13" t="s">
        <v>110</v>
      </c>
      <c r="BE145" s="134">
        <f t="shared" si="4"/>
        <v>0</v>
      </c>
      <c r="BF145" s="134">
        <f t="shared" si="5"/>
        <v>0</v>
      </c>
      <c r="BG145" s="134">
        <f t="shared" si="6"/>
        <v>0</v>
      </c>
      <c r="BH145" s="134">
        <f t="shared" si="7"/>
        <v>0</v>
      </c>
      <c r="BI145" s="134">
        <f t="shared" si="8"/>
        <v>0</v>
      </c>
      <c r="BJ145" s="13" t="s">
        <v>118</v>
      </c>
      <c r="BK145" s="135">
        <f t="shared" si="9"/>
        <v>0</v>
      </c>
      <c r="BL145" s="13" t="s">
        <v>135</v>
      </c>
      <c r="BM145" s="133" t="s">
        <v>184</v>
      </c>
    </row>
    <row r="146" spans="2:65" s="1" customFormat="1" ht="16.5" customHeight="1">
      <c r="B146" s="123"/>
      <c r="C146" s="124">
        <v>17</v>
      </c>
      <c r="D146" s="124" t="s">
        <v>112</v>
      </c>
      <c r="E146" s="125" t="s">
        <v>186</v>
      </c>
      <c r="F146" s="126" t="s">
        <v>187</v>
      </c>
      <c r="G146" s="127" t="s">
        <v>134</v>
      </c>
      <c r="H146" s="128">
        <v>22.5</v>
      </c>
      <c r="I146" s="153"/>
      <c r="J146" s="153">
        <f t="shared" si="10"/>
        <v>0</v>
      </c>
      <c r="K146" s="126" t="s">
        <v>1</v>
      </c>
      <c r="L146" s="25"/>
      <c r="M146" s="129" t="s">
        <v>1</v>
      </c>
      <c r="N146" s="130" t="s">
        <v>33</v>
      </c>
      <c r="O146" s="131">
        <v>0</v>
      </c>
      <c r="P146" s="131">
        <f t="shared" si="1"/>
        <v>0</v>
      </c>
      <c r="Q146" s="131">
        <v>0</v>
      </c>
      <c r="R146" s="131">
        <f t="shared" si="2"/>
        <v>0</v>
      </c>
      <c r="S146" s="131">
        <v>0</v>
      </c>
      <c r="T146" s="132">
        <f t="shared" si="3"/>
        <v>0</v>
      </c>
      <c r="AR146" s="133" t="s">
        <v>135</v>
      </c>
      <c r="AT146" s="133" t="s">
        <v>112</v>
      </c>
      <c r="AU146" s="133" t="s">
        <v>118</v>
      </c>
      <c r="AY146" s="13" t="s">
        <v>110</v>
      </c>
      <c r="BE146" s="134">
        <f t="shared" si="4"/>
        <v>0</v>
      </c>
      <c r="BF146" s="134">
        <f t="shared" si="5"/>
        <v>0</v>
      </c>
      <c r="BG146" s="134">
        <f t="shared" si="6"/>
        <v>0</v>
      </c>
      <c r="BH146" s="134">
        <f t="shared" si="7"/>
        <v>0</v>
      </c>
      <c r="BI146" s="134">
        <f t="shared" si="8"/>
        <v>0</v>
      </c>
      <c r="BJ146" s="13" t="s">
        <v>118</v>
      </c>
      <c r="BK146" s="135">
        <f t="shared" si="9"/>
        <v>0</v>
      </c>
      <c r="BL146" s="13" t="s">
        <v>135</v>
      </c>
      <c r="BM146" s="133" t="s">
        <v>188</v>
      </c>
    </row>
    <row r="147" spans="2:65" s="1" customFormat="1" ht="16.5" customHeight="1">
      <c r="B147" s="123"/>
      <c r="C147" s="124">
        <v>18</v>
      </c>
      <c r="D147" s="124" t="s">
        <v>112</v>
      </c>
      <c r="E147" s="125" t="s">
        <v>190</v>
      </c>
      <c r="F147" s="126" t="s">
        <v>325</v>
      </c>
      <c r="G147" s="127" t="s">
        <v>134</v>
      </c>
      <c r="H147" s="128">
        <v>22.5</v>
      </c>
      <c r="I147" s="153"/>
      <c r="J147" s="153">
        <f t="shared" si="10"/>
        <v>0</v>
      </c>
      <c r="K147" s="126" t="s">
        <v>1</v>
      </c>
      <c r="L147" s="25"/>
      <c r="M147" s="129" t="s">
        <v>1</v>
      </c>
      <c r="N147" s="130" t="s">
        <v>33</v>
      </c>
      <c r="O147" s="131">
        <v>0</v>
      </c>
      <c r="P147" s="131">
        <f t="shared" si="1"/>
        <v>0</v>
      </c>
      <c r="Q147" s="131">
        <v>0</v>
      </c>
      <c r="R147" s="131">
        <f t="shared" si="2"/>
        <v>0</v>
      </c>
      <c r="S147" s="131">
        <v>0</v>
      </c>
      <c r="T147" s="132">
        <f t="shared" si="3"/>
        <v>0</v>
      </c>
      <c r="AR147" s="133" t="s">
        <v>135</v>
      </c>
      <c r="AT147" s="133" t="s">
        <v>112</v>
      </c>
      <c r="AU147" s="133" t="s">
        <v>118</v>
      </c>
      <c r="AY147" s="13" t="s">
        <v>110</v>
      </c>
      <c r="BE147" s="134">
        <f t="shared" si="4"/>
        <v>0</v>
      </c>
      <c r="BF147" s="134">
        <f t="shared" si="5"/>
        <v>0</v>
      </c>
      <c r="BG147" s="134">
        <f t="shared" si="6"/>
        <v>0</v>
      </c>
      <c r="BH147" s="134">
        <f t="shared" si="7"/>
        <v>0</v>
      </c>
      <c r="BI147" s="134">
        <f t="shared" si="8"/>
        <v>0</v>
      </c>
      <c r="BJ147" s="13" t="s">
        <v>118</v>
      </c>
      <c r="BK147" s="135">
        <f t="shared" si="9"/>
        <v>0</v>
      </c>
      <c r="BL147" s="13" t="s">
        <v>135</v>
      </c>
      <c r="BM147" s="133" t="s">
        <v>191</v>
      </c>
    </row>
    <row r="148" spans="2:65" s="11" customFormat="1" ht="22.95" customHeight="1">
      <c r="B148" s="113"/>
      <c r="D148" s="114" t="s">
        <v>66</v>
      </c>
      <c r="E148" s="122" t="s">
        <v>192</v>
      </c>
      <c r="F148" s="122" t="s">
        <v>193</v>
      </c>
      <c r="I148" s="154"/>
      <c r="J148" s="156">
        <f>SUM(J149:J151)</f>
        <v>0</v>
      </c>
      <c r="L148" s="113"/>
      <c r="M148" s="116"/>
      <c r="N148" s="117"/>
      <c r="O148" s="117"/>
      <c r="P148" s="118">
        <f>SUM(P149:P151)</f>
        <v>32.477239999999995</v>
      </c>
      <c r="Q148" s="117"/>
      <c r="R148" s="118">
        <f>SUM(R149:R151)</f>
        <v>0.21696999999999997</v>
      </c>
      <c r="S148" s="117"/>
      <c r="T148" s="119">
        <f>SUM(T149:T151)</f>
        <v>0</v>
      </c>
      <c r="AR148" s="114" t="s">
        <v>118</v>
      </c>
      <c r="AT148" s="120" t="s">
        <v>66</v>
      </c>
      <c r="AU148" s="120" t="s">
        <v>75</v>
      </c>
      <c r="AY148" s="114" t="s">
        <v>110</v>
      </c>
      <c r="BK148" s="121">
        <f>SUM(BK149:BK151)</f>
        <v>0</v>
      </c>
    </row>
    <row r="149" spans="2:65" s="1" customFormat="1" ht="24" customHeight="1">
      <c r="B149" s="123"/>
      <c r="C149" s="124">
        <v>19</v>
      </c>
      <c r="D149" s="124" t="s">
        <v>112</v>
      </c>
      <c r="E149" s="125" t="s">
        <v>195</v>
      </c>
      <c r="F149" s="126" t="s">
        <v>196</v>
      </c>
      <c r="G149" s="127" t="s">
        <v>197</v>
      </c>
      <c r="H149" s="128">
        <v>22</v>
      </c>
      <c r="I149" s="153"/>
      <c r="J149" s="153">
        <f>ROUND(I149*H149,2)</f>
        <v>0</v>
      </c>
      <c r="K149" s="126" t="s">
        <v>116</v>
      </c>
      <c r="L149" s="25"/>
      <c r="M149" s="129" t="s">
        <v>1</v>
      </c>
      <c r="N149" s="130" t="s">
        <v>33</v>
      </c>
      <c r="O149" s="131">
        <v>1.35527</v>
      </c>
      <c r="P149" s="131">
        <f>O149*H149</f>
        <v>29.815939999999998</v>
      </c>
      <c r="Q149" s="131">
        <v>8.3199999999999993E-3</v>
      </c>
      <c r="R149" s="131">
        <f>Q149*H149</f>
        <v>0.18303999999999998</v>
      </c>
      <c r="S149" s="131">
        <v>0</v>
      </c>
      <c r="T149" s="132">
        <f>S149*H149</f>
        <v>0</v>
      </c>
      <c r="AR149" s="133" t="s">
        <v>117</v>
      </c>
      <c r="AT149" s="133" t="s">
        <v>112</v>
      </c>
      <c r="AU149" s="133" t="s">
        <v>118</v>
      </c>
      <c r="AY149" s="13" t="s">
        <v>110</v>
      </c>
      <c r="BE149" s="134">
        <f>IF(N149="základná",J149,0)</f>
        <v>0</v>
      </c>
      <c r="BF149" s="134">
        <f>IF(N149="znížená",J149,0)</f>
        <v>0</v>
      </c>
      <c r="BG149" s="134">
        <f>IF(N149="zákl. prenesená",J149,0)</f>
        <v>0</v>
      </c>
      <c r="BH149" s="134">
        <f>IF(N149="zníž. prenesená",J149,0)</f>
        <v>0</v>
      </c>
      <c r="BI149" s="134">
        <f>IF(N149="nulová",J149,0)</f>
        <v>0</v>
      </c>
      <c r="BJ149" s="13" t="s">
        <v>118</v>
      </c>
      <c r="BK149" s="135">
        <f>ROUND(I149*H149,3)</f>
        <v>0</v>
      </c>
      <c r="BL149" s="13" t="s">
        <v>117</v>
      </c>
      <c r="BM149" s="133" t="s">
        <v>198</v>
      </c>
    </row>
    <row r="150" spans="2:65" s="1" customFormat="1" ht="24" customHeight="1">
      <c r="B150" s="123"/>
      <c r="C150" s="124">
        <v>20</v>
      </c>
      <c r="D150" s="124" t="s">
        <v>112</v>
      </c>
      <c r="E150" s="125" t="s">
        <v>199</v>
      </c>
      <c r="F150" s="126" t="s">
        <v>200</v>
      </c>
      <c r="G150" s="127" t="s">
        <v>197</v>
      </c>
      <c r="H150" s="128">
        <v>3</v>
      </c>
      <c r="I150" s="153"/>
      <c r="J150" s="153">
        <f t="shared" ref="J150:J151" si="11">ROUND(I150*H150,2)</f>
        <v>0</v>
      </c>
      <c r="K150" s="126" t="s">
        <v>116</v>
      </c>
      <c r="L150" s="25"/>
      <c r="M150" s="129" t="s">
        <v>1</v>
      </c>
      <c r="N150" s="130" t="s">
        <v>33</v>
      </c>
      <c r="O150" s="131">
        <v>0.8871</v>
      </c>
      <c r="P150" s="131">
        <f>O150*H150</f>
        <v>2.6612999999999998</v>
      </c>
      <c r="Q150" s="131">
        <v>4.3099999999999996E-3</v>
      </c>
      <c r="R150" s="131">
        <f>Q150*H150</f>
        <v>1.2929999999999999E-2</v>
      </c>
      <c r="S150" s="131">
        <v>0</v>
      </c>
      <c r="T150" s="132">
        <f>S150*H150</f>
        <v>0</v>
      </c>
      <c r="AR150" s="133" t="s">
        <v>189</v>
      </c>
      <c r="AT150" s="133" t="s">
        <v>112</v>
      </c>
      <c r="AU150" s="133" t="s">
        <v>118</v>
      </c>
      <c r="AY150" s="13" t="s">
        <v>110</v>
      </c>
      <c r="BE150" s="134">
        <f>IF(N150="základná",J150,0)</f>
        <v>0</v>
      </c>
      <c r="BF150" s="134">
        <f>IF(N150="znížená",J150,0)</f>
        <v>0</v>
      </c>
      <c r="BG150" s="134">
        <f>IF(N150="zákl. prenesená",J150,0)</f>
        <v>0</v>
      </c>
      <c r="BH150" s="134">
        <f>IF(N150="zníž. prenesená",J150,0)</f>
        <v>0</v>
      </c>
      <c r="BI150" s="134">
        <f>IF(N150="nulová",J150,0)</f>
        <v>0</v>
      </c>
      <c r="BJ150" s="13" t="s">
        <v>118</v>
      </c>
      <c r="BK150" s="135">
        <f>ROUND(I150*H150,3)</f>
        <v>0</v>
      </c>
      <c r="BL150" s="13" t="s">
        <v>189</v>
      </c>
      <c r="BM150" s="133" t="s">
        <v>201</v>
      </c>
    </row>
    <row r="151" spans="2:65" s="1" customFormat="1" ht="24" customHeight="1">
      <c r="B151" s="123"/>
      <c r="C151" s="145">
        <v>21</v>
      </c>
      <c r="D151" s="145" t="s">
        <v>112</v>
      </c>
      <c r="E151" s="146" t="s">
        <v>202</v>
      </c>
      <c r="F151" s="147" t="s">
        <v>203</v>
      </c>
      <c r="G151" s="148" t="s">
        <v>148</v>
      </c>
      <c r="H151" s="149">
        <v>3</v>
      </c>
      <c r="I151" s="155"/>
      <c r="J151" s="153">
        <f t="shared" si="11"/>
        <v>0</v>
      </c>
      <c r="K151" s="136" t="s">
        <v>1</v>
      </c>
      <c r="L151" s="137"/>
      <c r="M151" s="138" t="s">
        <v>1</v>
      </c>
      <c r="N151" s="139" t="s">
        <v>33</v>
      </c>
      <c r="O151" s="131">
        <v>0</v>
      </c>
      <c r="P151" s="131">
        <f>O151*H151</f>
        <v>0</v>
      </c>
      <c r="Q151" s="131">
        <v>7.0000000000000001E-3</v>
      </c>
      <c r="R151" s="131">
        <f>Q151*H151</f>
        <v>2.1000000000000001E-2</v>
      </c>
      <c r="S151" s="131">
        <v>0</v>
      </c>
      <c r="T151" s="132">
        <f>S151*H151</f>
        <v>0</v>
      </c>
      <c r="AR151" s="133" t="s">
        <v>204</v>
      </c>
      <c r="AT151" s="133" t="s">
        <v>138</v>
      </c>
      <c r="AU151" s="133" t="s">
        <v>118</v>
      </c>
      <c r="AY151" s="13" t="s">
        <v>110</v>
      </c>
      <c r="BE151" s="134">
        <f>IF(N151="základná",J151,0)</f>
        <v>0</v>
      </c>
      <c r="BF151" s="134">
        <f>IF(N151="znížená",J151,0)</f>
        <v>0</v>
      </c>
      <c r="BG151" s="134">
        <f>IF(N151="zákl. prenesená",J151,0)</f>
        <v>0</v>
      </c>
      <c r="BH151" s="134">
        <f>IF(N151="zníž. prenesená",J151,0)</f>
        <v>0</v>
      </c>
      <c r="BI151" s="134">
        <f>IF(N151="nulová",J151,0)</f>
        <v>0</v>
      </c>
      <c r="BJ151" s="13" t="s">
        <v>118</v>
      </c>
      <c r="BK151" s="135">
        <f>ROUND(I151*H151,3)</f>
        <v>0</v>
      </c>
      <c r="BL151" s="13" t="s">
        <v>189</v>
      </c>
      <c r="BM151" s="133" t="s">
        <v>205</v>
      </c>
    </row>
    <row r="152" spans="2:65" s="11" customFormat="1" ht="22.95" customHeight="1">
      <c r="B152" s="113"/>
      <c r="D152" s="114" t="s">
        <v>66</v>
      </c>
      <c r="E152" s="122" t="s">
        <v>206</v>
      </c>
      <c r="F152" s="122" t="s">
        <v>207</v>
      </c>
      <c r="I152" s="154"/>
      <c r="J152" s="156">
        <f>SUM(J153:J157)</f>
        <v>0</v>
      </c>
      <c r="L152" s="113"/>
      <c r="M152" s="116"/>
      <c r="N152" s="117"/>
      <c r="O152" s="117"/>
      <c r="P152" s="118">
        <f>SUM(P153:P157)</f>
        <v>0</v>
      </c>
      <c r="Q152" s="117"/>
      <c r="R152" s="118">
        <f>SUM(R153:R157)</f>
        <v>0</v>
      </c>
      <c r="S152" s="117"/>
      <c r="T152" s="119">
        <f>SUM(T153:T157)</f>
        <v>0</v>
      </c>
      <c r="AR152" s="114" t="s">
        <v>118</v>
      </c>
      <c r="AT152" s="120" t="s">
        <v>66</v>
      </c>
      <c r="AU152" s="120" t="s">
        <v>75</v>
      </c>
      <c r="AY152" s="114" t="s">
        <v>110</v>
      </c>
      <c r="BK152" s="121">
        <f>SUM(BK153:BK157)</f>
        <v>0</v>
      </c>
    </row>
    <row r="153" spans="2:65" s="1" customFormat="1" ht="16.5" customHeight="1">
      <c r="B153" s="123"/>
      <c r="C153" s="124">
        <v>22</v>
      </c>
      <c r="D153" s="124" t="s">
        <v>112</v>
      </c>
      <c r="E153" s="125" t="s">
        <v>209</v>
      </c>
      <c r="F153" s="126" t="s">
        <v>210</v>
      </c>
      <c r="G153" s="127" t="s">
        <v>211</v>
      </c>
      <c r="H153" s="128">
        <v>490.59</v>
      </c>
      <c r="I153" s="153"/>
      <c r="J153" s="153">
        <f>ROUND(I153*H153,2)</f>
        <v>0</v>
      </c>
      <c r="K153" s="126" t="s">
        <v>1</v>
      </c>
      <c r="L153" s="25"/>
      <c r="M153" s="129" t="s">
        <v>1</v>
      </c>
      <c r="N153" s="130" t="s">
        <v>33</v>
      </c>
      <c r="O153" s="131">
        <v>0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135</v>
      </c>
      <c r="AT153" s="133" t="s">
        <v>112</v>
      </c>
      <c r="AU153" s="133" t="s">
        <v>118</v>
      </c>
      <c r="AY153" s="13" t="s">
        <v>110</v>
      </c>
      <c r="BE153" s="134">
        <f>IF(N153="základná",J153,0)</f>
        <v>0</v>
      </c>
      <c r="BF153" s="134">
        <f>IF(N153="znížená",J153,0)</f>
        <v>0</v>
      </c>
      <c r="BG153" s="134">
        <f>IF(N153="zákl. prenesená",J153,0)</f>
        <v>0</v>
      </c>
      <c r="BH153" s="134">
        <f>IF(N153="zníž. prenesená",J153,0)</f>
        <v>0</v>
      </c>
      <c r="BI153" s="134">
        <f>IF(N153="nulová",J153,0)</f>
        <v>0</v>
      </c>
      <c r="BJ153" s="13" t="s">
        <v>118</v>
      </c>
      <c r="BK153" s="135">
        <f>ROUND(I153*H153,3)</f>
        <v>0</v>
      </c>
      <c r="BL153" s="13" t="s">
        <v>135</v>
      </c>
      <c r="BM153" s="133" t="s">
        <v>212</v>
      </c>
    </row>
    <row r="154" spans="2:65" s="1" customFormat="1" ht="24" customHeight="1">
      <c r="B154" s="123"/>
      <c r="C154" s="124">
        <v>23</v>
      </c>
      <c r="D154" s="124" t="s">
        <v>112</v>
      </c>
      <c r="E154" s="125" t="s">
        <v>214</v>
      </c>
      <c r="F154" s="126" t="s">
        <v>215</v>
      </c>
      <c r="G154" s="127" t="s">
        <v>197</v>
      </c>
      <c r="H154" s="128">
        <v>21.6</v>
      </c>
      <c r="I154" s="153"/>
      <c r="J154" s="153">
        <f t="shared" ref="J154:J157" si="12">ROUND(I154*H154,2)</f>
        <v>0</v>
      </c>
      <c r="K154" s="126" t="s">
        <v>1</v>
      </c>
      <c r="L154" s="25"/>
      <c r="M154" s="129" t="s">
        <v>1</v>
      </c>
      <c r="N154" s="130" t="s">
        <v>33</v>
      </c>
      <c r="O154" s="131">
        <v>0</v>
      </c>
      <c r="P154" s="131">
        <f>O154*H154</f>
        <v>0</v>
      </c>
      <c r="Q154" s="131">
        <v>0</v>
      </c>
      <c r="R154" s="131">
        <f>Q154*H154</f>
        <v>0</v>
      </c>
      <c r="S154" s="131">
        <v>0</v>
      </c>
      <c r="T154" s="132">
        <f>S154*H154</f>
        <v>0</v>
      </c>
      <c r="AR154" s="133" t="s">
        <v>189</v>
      </c>
      <c r="AT154" s="133" t="s">
        <v>112</v>
      </c>
      <c r="AU154" s="133" t="s">
        <v>118</v>
      </c>
      <c r="AY154" s="13" t="s">
        <v>110</v>
      </c>
      <c r="BE154" s="134">
        <f>IF(N154="základná",J154,0)</f>
        <v>0</v>
      </c>
      <c r="BF154" s="134">
        <f>IF(N154="znížená",J154,0)</f>
        <v>0</v>
      </c>
      <c r="BG154" s="134">
        <f>IF(N154="zákl. prenesená",J154,0)</f>
        <v>0</v>
      </c>
      <c r="BH154" s="134">
        <f>IF(N154="zníž. prenesená",J154,0)</f>
        <v>0</v>
      </c>
      <c r="BI154" s="134">
        <f>IF(N154="nulová",J154,0)</f>
        <v>0</v>
      </c>
      <c r="BJ154" s="13" t="s">
        <v>118</v>
      </c>
      <c r="BK154" s="135">
        <f>ROUND(I154*H154,3)</f>
        <v>0</v>
      </c>
      <c r="BL154" s="13" t="s">
        <v>189</v>
      </c>
      <c r="BM154" s="133" t="s">
        <v>216</v>
      </c>
    </row>
    <row r="155" spans="2:65" s="1" customFormat="1" ht="24" customHeight="1">
      <c r="B155" s="123"/>
      <c r="C155" s="124">
        <v>24</v>
      </c>
      <c r="D155" s="124" t="s">
        <v>112</v>
      </c>
      <c r="E155" s="125" t="s">
        <v>218</v>
      </c>
      <c r="F155" s="126" t="s">
        <v>219</v>
      </c>
      <c r="G155" s="127" t="s">
        <v>197</v>
      </c>
      <c r="H155" s="128">
        <v>9.99</v>
      </c>
      <c r="I155" s="153"/>
      <c r="J155" s="153">
        <f t="shared" si="12"/>
        <v>0</v>
      </c>
      <c r="K155" s="126" t="s">
        <v>1</v>
      </c>
      <c r="L155" s="25"/>
      <c r="M155" s="129" t="s">
        <v>1</v>
      </c>
      <c r="N155" s="130" t="s">
        <v>33</v>
      </c>
      <c r="O155" s="131">
        <v>0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135</v>
      </c>
      <c r="AT155" s="133" t="s">
        <v>112</v>
      </c>
      <c r="AU155" s="133" t="s">
        <v>118</v>
      </c>
      <c r="AY155" s="13" t="s">
        <v>110</v>
      </c>
      <c r="BE155" s="134">
        <f>IF(N155="základná",J155,0)</f>
        <v>0</v>
      </c>
      <c r="BF155" s="134">
        <f>IF(N155="znížená",J155,0)</f>
        <v>0</v>
      </c>
      <c r="BG155" s="134">
        <f>IF(N155="zákl. prenesená",J155,0)</f>
        <v>0</v>
      </c>
      <c r="BH155" s="134">
        <f>IF(N155="zníž. prenesená",J155,0)</f>
        <v>0</v>
      </c>
      <c r="BI155" s="134">
        <f>IF(N155="nulová",J155,0)</f>
        <v>0</v>
      </c>
      <c r="BJ155" s="13" t="s">
        <v>118</v>
      </c>
      <c r="BK155" s="135">
        <f>ROUND(I155*H155,3)</f>
        <v>0</v>
      </c>
      <c r="BL155" s="13" t="s">
        <v>135</v>
      </c>
      <c r="BM155" s="133" t="s">
        <v>220</v>
      </c>
    </row>
    <row r="156" spans="2:65" s="1" customFormat="1" ht="24" customHeight="1">
      <c r="B156" s="123"/>
      <c r="C156" s="124">
        <v>25</v>
      </c>
      <c r="D156" s="124" t="s">
        <v>112</v>
      </c>
      <c r="E156" s="125" t="s">
        <v>222</v>
      </c>
      <c r="F156" s="126" t="s">
        <v>223</v>
      </c>
      <c r="G156" s="127" t="s">
        <v>211</v>
      </c>
      <c r="H156" s="128">
        <v>14.85</v>
      </c>
      <c r="I156" s="153"/>
      <c r="J156" s="153">
        <f t="shared" si="12"/>
        <v>0</v>
      </c>
      <c r="K156" s="126" t="s">
        <v>1</v>
      </c>
      <c r="L156" s="25"/>
      <c r="M156" s="129" t="s">
        <v>1</v>
      </c>
      <c r="N156" s="130" t="s">
        <v>33</v>
      </c>
      <c r="O156" s="131">
        <v>0</v>
      </c>
      <c r="P156" s="131">
        <f>O156*H156</f>
        <v>0</v>
      </c>
      <c r="Q156" s="131">
        <v>0</v>
      </c>
      <c r="R156" s="131">
        <f>Q156*H156</f>
        <v>0</v>
      </c>
      <c r="S156" s="131">
        <v>0</v>
      </c>
      <c r="T156" s="132">
        <f>S156*H156</f>
        <v>0</v>
      </c>
      <c r="AR156" s="133" t="s">
        <v>135</v>
      </c>
      <c r="AT156" s="133" t="s">
        <v>112</v>
      </c>
      <c r="AU156" s="133" t="s">
        <v>118</v>
      </c>
      <c r="AY156" s="13" t="s">
        <v>110</v>
      </c>
      <c r="BE156" s="134">
        <f>IF(N156="základná",J156,0)</f>
        <v>0</v>
      </c>
      <c r="BF156" s="134">
        <f>IF(N156="znížená",J156,0)</f>
        <v>0</v>
      </c>
      <c r="BG156" s="134">
        <f>IF(N156="zákl. prenesená",J156,0)</f>
        <v>0</v>
      </c>
      <c r="BH156" s="134">
        <f>IF(N156="zníž. prenesená",J156,0)</f>
        <v>0</v>
      </c>
      <c r="BI156" s="134">
        <f>IF(N156="nulová",J156,0)</f>
        <v>0</v>
      </c>
      <c r="BJ156" s="13" t="s">
        <v>118</v>
      </c>
      <c r="BK156" s="135">
        <f>ROUND(I156*H156,3)</f>
        <v>0</v>
      </c>
      <c r="BL156" s="13" t="s">
        <v>135</v>
      </c>
      <c r="BM156" s="133" t="s">
        <v>224</v>
      </c>
    </row>
    <row r="157" spans="2:65" s="1" customFormat="1" ht="24" customHeight="1">
      <c r="B157" s="123"/>
      <c r="C157" s="124">
        <v>26</v>
      </c>
      <c r="D157" s="124" t="s">
        <v>112</v>
      </c>
      <c r="E157" s="125" t="s">
        <v>225</v>
      </c>
      <c r="F157" s="126" t="s">
        <v>226</v>
      </c>
      <c r="G157" s="127" t="s">
        <v>211</v>
      </c>
      <c r="H157" s="128">
        <v>310.5</v>
      </c>
      <c r="I157" s="153"/>
      <c r="J157" s="153">
        <f t="shared" si="12"/>
        <v>0</v>
      </c>
      <c r="K157" s="126" t="s">
        <v>1</v>
      </c>
      <c r="L157" s="25"/>
      <c r="M157" s="129" t="s">
        <v>1</v>
      </c>
      <c r="N157" s="130" t="s">
        <v>33</v>
      </c>
      <c r="O157" s="131">
        <v>0</v>
      </c>
      <c r="P157" s="131">
        <f>O157*H157</f>
        <v>0</v>
      </c>
      <c r="Q157" s="131">
        <v>0</v>
      </c>
      <c r="R157" s="131">
        <f>Q157*H157</f>
        <v>0</v>
      </c>
      <c r="S157" s="131">
        <v>0</v>
      </c>
      <c r="T157" s="132">
        <f>S157*H157</f>
        <v>0</v>
      </c>
      <c r="AR157" s="133" t="s">
        <v>135</v>
      </c>
      <c r="AT157" s="133" t="s">
        <v>112</v>
      </c>
      <c r="AU157" s="133" t="s">
        <v>118</v>
      </c>
      <c r="AY157" s="13" t="s">
        <v>110</v>
      </c>
      <c r="BE157" s="134">
        <f>IF(N157="základná",J157,0)</f>
        <v>0</v>
      </c>
      <c r="BF157" s="134">
        <f>IF(N157="znížená",J157,0)</f>
        <v>0</v>
      </c>
      <c r="BG157" s="134">
        <f>IF(N157="zákl. prenesená",J157,0)</f>
        <v>0</v>
      </c>
      <c r="BH157" s="134">
        <f>IF(N157="zníž. prenesená",J157,0)</f>
        <v>0</v>
      </c>
      <c r="BI157" s="134">
        <f>IF(N157="nulová",J157,0)</f>
        <v>0</v>
      </c>
      <c r="BJ157" s="13" t="s">
        <v>118</v>
      </c>
      <c r="BK157" s="135">
        <f>ROUND(I157*H157,3)</f>
        <v>0</v>
      </c>
      <c r="BL157" s="13" t="s">
        <v>135</v>
      </c>
      <c r="BM157" s="133" t="s">
        <v>227</v>
      </c>
    </row>
    <row r="158" spans="2:65" s="11" customFormat="1" ht="22.95" customHeight="1">
      <c r="B158" s="113"/>
      <c r="D158" s="114" t="s">
        <v>66</v>
      </c>
      <c r="E158" s="122" t="s">
        <v>228</v>
      </c>
      <c r="F158" s="122" t="s">
        <v>229</v>
      </c>
      <c r="I158" s="154"/>
      <c r="J158" s="156">
        <f>SUM(J159:J162)</f>
        <v>0</v>
      </c>
      <c r="L158" s="113"/>
      <c r="M158" s="116"/>
      <c r="N158" s="117"/>
      <c r="O158" s="117"/>
      <c r="P158" s="118">
        <f>SUM(P159:P162)</f>
        <v>0</v>
      </c>
      <c r="Q158" s="117"/>
      <c r="R158" s="118">
        <f>SUM(R159:R162)</f>
        <v>0</v>
      </c>
      <c r="S158" s="117"/>
      <c r="T158" s="119">
        <f>SUM(T159:T162)</f>
        <v>0</v>
      </c>
      <c r="AR158" s="114" t="s">
        <v>118</v>
      </c>
      <c r="AT158" s="120" t="s">
        <v>66</v>
      </c>
      <c r="AU158" s="120" t="s">
        <v>75</v>
      </c>
      <c r="AY158" s="114" t="s">
        <v>110</v>
      </c>
      <c r="BK158" s="121">
        <f>SUM(BK159:BK162)</f>
        <v>0</v>
      </c>
    </row>
    <row r="159" spans="2:65" s="1" customFormat="1" ht="16.5" customHeight="1">
      <c r="B159" s="123"/>
      <c r="C159" s="124">
        <v>27</v>
      </c>
      <c r="D159" s="124" t="s">
        <v>112</v>
      </c>
      <c r="E159" s="125" t="s">
        <v>231</v>
      </c>
      <c r="F159" s="126" t="s">
        <v>307</v>
      </c>
      <c r="G159" s="127" t="s">
        <v>134</v>
      </c>
      <c r="H159" s="128">
        <v>6.13</v>
      </c>
      <c r="I159" s="153"/>
      <c r="J159" s="153">
        <f>ROUND(I159*H159,2)</f>
        <v>0</v>
      </c>
      <c r="K159" s="126" t="s">
        <v>1</v>
      </c>
      <c r="L159" s="25"/>
      <c r="M159" s="129" t="s">
        <v>1</v>
      </c>
      <c r="N159" s="130" t="s">
        <v>33</v>
      </c>
      <c r="O159" s="131">
        <v>0</v>
      </c>
      <c r="P159" s="131">
        <f>O159*H159</f>
        <v>0</v>
      </c>
      <c r="Q159" s="131">
        <v>0</v>
      </c>
      <c r="R159" s="131">
        <f>Q159*H159</f>
        <v>0</v>
      </c>
      <c r="S159" s="131">
        <v>0</v>
      </c>
      <c r="T159" s="132">
        <f>S159*H159</f>
        <v>0</v>
      </c>
      <c r="AR159" s="133" t="s">
        <v>189</v>
      </c>
      <c r="AT159" s="133" t="s">
        <v>112</v>
      </c>
      <c r="AU159" s="133" t="s">
        <v>118</v>
      </c>
      <c r="AY159" s="13" t="s">
        <v>110</v>
      </c>
      <c r="BE159" s="134">
        <f>IF(N159="základná",J159,0)</f>
        <v>0</v>
      </c>
      <c r="BF159" s="134">
        <f>IF(N159="znížená",J159,0)</f>
        <v>0</v>
      </c>
      <c r="BG159" s="134">
        <f>IF(N159="zákl. prenesená",J159,0)</f>
        <v>0</v>
      </c>
      <c r="BH159" s="134">
        <f>IF(N159="zníž. prenesená",J159,0)</f>
        <v>0</v>
      </c>
      <c r="BI159" s="134">
        <f>IF(N159="nulová",J159,0)</f>
        <v>0</v>
      </c>
      <c r="BJ159" s="13" t="s">
        <v>118</v>
      </c>
      <c r="BK159" s="135">
        <f>ROUND(I159*H159,3)</f>
        <v>0</v>
      </c>
      <c r="BL159" s="13" t="s">
        <v>189</v>
      </c>
      <c r="BM159" s="133" t="s">
        <v>233</v>
      </c>
    </row>
    <row r="160" spans="2:65" s="144" customFormat="1" ht="16.5" customHeight="1">
      <c r="B160" s="123"/>
      <c r="C160" s="124">
        <v>28</v>
      </c>
      <c r="D160" s="124" t="s">
        <v>112</v>
      </c>
      <c r="E160" s="125" t="s">
        <v>306</v>
      </c>
      <c r="F160" s="126" t="s">
        <v>308</v>
      </c>
      <c r="G160" s="127" t="s">
        <v>134</v>
      </c>
      <c r="H160" s="128">
        <v>6.13</v>
      </c>
      <c r="I160" s="153"/>
      <c r="J160" s="153">
        <f t="shared" ref="J160:J162" si="13">ROUND(I160*H160,2)</f>
        <v>0</v>
      </c>
      <c r="K160" s="126"/>
      <c r="L160" s="25"/>
      <c r="M160" s="129"/>
      <c r="N160" s="130"/>
      <c r="O160" s="131"/>
      <c r="P160" s="131"/>
      <c r="Q160" s="131"/>
      <c r="R160" s="131"/>
      <c r="S160" s="131"/>
      <c r="T160" s="132"/>
      <c r="AR160" s="133"/>
      <c r="AT160" s="133"/>
      <c r="AU160" s="133"/>
      <c r="AY160" s="13"/>
      <c r="BE160" s="134"/>
      <c r="BF160" s="134"/>
      <c r="BG160" s="134"/>
      <c r="BH160" s="134"/>
      <c r="BI160" s="134"/>
      <c r="BJ160" s="13"/>
      <c r="BK160" s="135">
        <f>ROUND(I160*H160,3)</f>
        <v>0</v>
      </c>
      <c r="BL160" s="13"/>
      <c r="BM160" s="133"/>
    </row>
    <row r="161" spans="2:65" s="1" customFormat="1" ht="16.5" customHeight="1">
      <c r="B161" s="123"/>
      <c r="C161" s="124">
        <v>29</v>
      </c>
      <c r="D161" s="124" t="s">
        <v>112</v>
      </c>
      <c r="E161" s="125" t="s">
        <v>235</v>
      </c>
      <c r="F161" s="126" t="s">
        <v>236</v>
      </c>
      <c r="G161" s="127" t="s">
        <v>148</v>
      </c>
      <c r="H161" s="128">
        <v>1</v>
      </c>
      <c r="I161" s="153"/>
      <c r="J161" s="153">
        <f t="shared" si="13"/>
        <v>0</v>
      </c>
      <c r="K161" s="126" t="s">
        <v>1</v>
      </c>
      <c r="L161" s="25"/>
      <c r="M161" s="129" t="s">
        <v>1</v>
      </c>
      <c r="N161" s="130" t="s">
        <v>33</v>
      </c>
      <c r="O161" s="131">
        <v>0</v>
      </c>
      <c r="P161" s="131">
        <f>O161*H161</f>
        <v>0</v>
      </c>
      <c r="Q161" s="131">
        <v>0</v>
      </c>
      <c r="R161" s="131">
        <f>Q161*H161</f>
        <v>0</v>
      </c>
      <c r="S161" s="131">
        <v>0</v>
      </c>
      <c r="T161" s="132">
        <f>S161*H161</f>
        <v>0</v>
      </c>
      <c r="AR161" s="133" t="s">
        <v>189</v>
      </c>
      <c r="AT161" s="133" t="s">
        <v>112</v>
      </c>
      <c r="AU161" s="133" t="s">
        <v>118</v>
      </c>
      <c r="AY161" s="13" t="s">
        <v>110</v>
      </c>
      <c r="BE161" s="134">
        <f>IF(N161="základná",J161,0)</f>
        <v>0</v>
      </c>
      <c r="BF161" s="134">
        <f>IF(N161="znížená",J161,0)</f>
        <v>0</v>
      </c>
      <c r="BG161" s="134">
        <f>IF(N161="zákl. prenesená",J161,0)</f>
        <v>0</v>
      </c>
      <c r="BH161" s="134">
        <f>IF(N161="zníž. prenesená",J161,0)</f>
        <v>0</v>
      </c>
      <c r="BI161" s="134">
        <f>IF(N161="nulová",J161,0)</f>
        <v>0</v>
      </c>
      <c r="BJ161" s="13" t="s">
        <v>118</v>
      </c>
      <c r="BK161" s="135">
        <f>ROUND(I161*H161,3)</f>
        <v>0</v>
      </c>
      <c r="BL161" s="13" t="s">
        <v>189</v>
      </c>
      <c r="BM161" s="133" t="s">
        <v>237</v>
      </c>
    </row>
    <row r="162" spans="2:65" s="1" customFormat="1" ht="16.5" customHeight="1">
      <c r="B162" s="123"/>
      <c r="C162" s="124">
        <v>30</v>
      </c>
      <c r="D162" s="124" t="s">
        <v>112</v>
      </c>
      <c r="E162" s="125" t="s">
        <v>239</v>
      </c>
      <c r="F162" s="126" t="s">
        <v>240</v>
      </c>
      <c r="G162" s="127" t="s">
        <v>241</v>
      </c>
      <c r="H162" s="128">
        <v>1</v>
      </c>
      <c r="I162" s="153"/>
      <c r="J162" s="153">
        <f t="shared" si="13"/>
        <v>0</v>
      </c>
      <c r="K162" s="126" t="s">
        <v>1</v>
      </c>
      <c r="L162" s="25"/>
      <c r="M162" s="140" t="s">
        <v>1</v>
      </c>
      <c r="N162" s="141" t="s">
        <v>33</v>
      </c>
      <c r="O162" s="142">
        <v>0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33" t="s">
        <v>189</v>
      </c>
      <c r="AT162" s="133" t="s">
        <v>112</v>
      </c>
      <c r="AU162" s="133" t="s">
        <v>118</v>
      </c>
      <c r="AY162" s="13" t="s">
        <v>110</v>
      </c>
      <c r="BE162" s="134">
        <f>IF(N162="základná",J162,0)</f>
        <v>0</v>
      </c>
      <c r="BF162" s="134">
        <f>IF(N162="znížená",J162,0)</f>
        <v>0</v>
      </c>
      <c r="BG162" s="134">
        <f>IF(N162="zákl. prenesená",J162,0)</f>
        <v>0</v>
      </c>
      <c r="BH162" s="134">
        <f>IF(N162="zníž. prenesená",J162,0)</f>
        <v>0</v>
      </c>
      <c r="BI162" s="134">
        <f>IF(N162="nulová",J162,0)</f>
        <v>0</v>
      </c>
      <c r="BJ162" s="13" t="s">
        <v>118</v>
      </c>
      <c r="BK162" s="135">
        <f>ROUND(I162*H162,3)</f>
        <v>0</v>
      </c>
      <c r="BL162" s="13" t="s">
        <v>189</v>
      </c>
      <c r="BM162" s="133" t="s">
        <v>242</v>
      </c>
    </row>
    <row r="163" spans="2:65" s="1" customFormat="1" ht="6.9" customHeight="1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autoFilter ref="C123:K162" xr:uid="{00000000-0009-0000-0000-000001000000}"/>
  <mergeCells count="14">
    <mergeCell ref="E85:H85"/>
    <mergeCell ref="L2:V2"/>
    <mergeCell ref="E7:H7"/>
    <mergeCell ref="E9:H9"/>
    <mergeCell ref="E18:H18"/>
    <mergeCell ref="E27:H27"/>
    <mergeCell ref="F121:H121"/>
    <mergeCell ref="E87:H87"/>
    <mergeCell ref="E114:H114"/>
    <mergeCell ref="E116:H116"/>
    <mergeCell ref="E113:H113"/>
    <mergeCell ref="E115:H115"/>
    <mergeCell ref="E118:H118"/>
    <mergeCell ref="F120:H120"/>
  </mergeCells>
  <pageMargins left="0.39374999999999999" right="0.39374999999999999" top="0.39374999999999999" bottom="0.39374999999999999" header="0" footer="0"/>
  <pageSetup paperSize="9" scale="83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3"/>
  <sheetViews>
    <sheetView showGridLines="0" view="pageBreakPreview" topLeftCell="A115" zoomScale="79" zoomScaleNormal="100" zoomScaleSheetLayoutView="79" workbookViewId="0">
      <selection activeCell="I127" sqref="I127:I162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20.710937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46">
      <c r="A1" s="79"/>
    </row>
    <row r="2" spans="1:46" ht="36.9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78</v>
      </c>
    </row>
    <row r="3" spans="1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1:46" ht="24.9" hidden="1" customHeight="1">
      <c r="B4" s="16"/>
      <c r="D4" s="17" t="s">
        <v>81</v>
      </c>
      <c r="L4" s="16"/>
      <c r="M4" s="80" t="s">
        <v>9</v>
      </c>
      <c r="AT4" s="13" t="s">
        <v>3</v>
      </c>
    </row>
    <row r="5" spans="1:46" ht="6.9" hidden="1" customHeight="1">
      <c r="B5" s="16"/>
      <c r="L5" s="16"/>
    </row>
    <row r="6" spans="1:46" ht="12" hidden="1" customHeight="1">
      <c r="B6" s="16"/>
      <c r="D6" s="22" t="s">
        <v>11</v>
      </c>
      <c r="L6" s="16"/>
    </row>
    <row r="7" spans="1:46" ht="16.5" hidden="1" customHeight="1">
      <c r="B7" s="16"/>
      <c r="E7" s="212" t="str">
        <f>'Rekapitulácia stavby'!K6</f>
        <v>Autobusové zastávky</v>
      </c>
      <c r="F7" s="213"/>
      <c r="G7" s="213"/>
      <c r="H7" s="213"/>
      <c r="L7" s="16"/>
    </row>
    <row r="8" spans="1:46" s="1" customFormat="1" ht="12" hidden="1" customHeight="1">
      <c r="B8" s="25"/>
      <c r="D8" s="22" t="s">
        <v>82</v>
      </c>
      <c r="L8" s="25"/>
    </row>
    <row r="9" spans="1:46" s="1" customFormat="1" ht="36.9" hidden="1" customHeight="1">
      <c r="B9" s="25"/>
      <c r="E9" s="189" t="s">
        <v>243</v>
      </c>
      <c r="F9" s="211"/>
      <c r="G9" s="211"/>
      <c r="H9" s="211"/>
      <c r="L9" s="25"/>
    </row>
    <row r="10" spans="1:46" s="1" customFormat="1" hidden="1">
      <c r="B10" s="25"/>
      <c r="L10" s="25"/>
    </row>
    <row r="11" spans="1:46" s="1" customFormat="1" ht="12" hidden="1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6" s="1" customFormat="1" ht="12" hidden="1" customHeight="1">
      <c r="B12" s="25"/>
      <c r="D12" s="22" t="s">
        <v>15</v>
      </c>
      <c r="F12" s="20" t="s">
        <v>16</v>
      </c>
      <c r="I12" s="22" t="s">
        <v>17</v>
      </c>
      <c r="J12" s="44" t="str">
        <f>'Rekapitulácia stavby'!AN8</f>
        <v>vyplní uchádzač</v>
      </c>
      <c r="L12" s="25"/>
    </row>
    <row r="13" spans="1:46" s="1" customFormat="1" ht="10.95" hidden="1" customHeight="1">
      <c r="B13" s="25"/>
      <c r="L13" s="25"/>
    </row>
    <row r="14" spans="1:46" s="1" customFormat="1" ht="12" hidden="1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>00 330 248</v>
      </c>
      <c r="L14" s="25"/>
    </row>
    <row r="15" spans="1:46" s="1" customFormat="1" ht="18" hidden="1" customHeight="1">
      <c r="B15" s="25"/>
      <c r="E15" s="20" t="str">
        <f>IF('Rekapitulácia stavby'!E11="","",'Rekapitulácia stavby'!E11)</f>
        <v xml:space="preserve"> </v>
      </c>
      <c r="I15" s="22" t="s">
        <v>20</v>
      </c>
      <c r="J15" s="20" t="str">
        <f>IF('Rekapitulácia stavby'!AN11="","",'Rekapitulácia stavby'!AN11)</f>
        <v>neplatca DPH</v>
      </c>
      <c r="L15" s="25"/>
    </row>
    <row r="16" spans="1:46" s="1" customFormat="1" ht="6.9" hidden="1" customHeight="1">
      <c r="B16" s="25"/>
      <c r="L16" s="25"/>
    </row>
    <row r="17" spans="2:12" s="1" customFormat="1" ht="12" hidden="1" customHeight="1">
      <c r="B17" s="25"/>
      <c r="D17" s="22" t="s">
        <v>21</v>
      </c>
      <c r="I17" s="22" t="s">
        <v>19</v>
      </c>
      <c r="J17" s="20" t="str">
        <f>'Rekapitulácia stavby'!AN13</f>
        <v>vyplní uchádzač</v>
      </c>
      <c r="L17" s="25"/>
    </row>
    <row r="18" spans="2:12" s="1" customFormat="1" ht="18" hidden="1" customHeight="1">
      <c r="B18" s="25"/>
      <c r="E18" s="199" t="str">
        <f>'Rekapitulácia stavby'!E14</f>
        <v xml:space="preserve"> </v>
      </c>
      <c r="F18" s="199"/>
      <c r="G18" s="199"/>
      <c r="H18" s="199"/>
      <c r="I18" s="22" t="s">
        <v>20</v>
      </c>
      <c r="J18" s="20" t="str">
        <f>'Rekapitulácia stavby'!AN14</f>
        <v>vyplní uchádzač</v>
      </c>
      <c r="L18" s="25"/>
    </row>
    <row r="19" spans="2:12" s="1" customFormat="1" ht="6.9" hidden="1" customHeight="1">
      <c r="B19" s="25"/>
      <c r="L19" s="25"/>
    </row>
    <row r="20" spans="2:12" s="1" customFormat="1" ht="12" hidden="1" customHeight="1">
      <c r="B20" s="25"/>
      <c r="D20" s="22" t="s">
        <v>22</v>
      </c>
      <c r="I20" s="22" t="s">
        <v>19</v>
      </c>
      <c r="J20" s="20" t="str">
        <f>IF('Rekapitulácia stavby'!AN16="","",'Rekapitulácia stavby'!AN16)</f>
        <v/>
      </c>
      <c r="L20" s="25"/>
    </row>
    <row r="21" spans="2:12" s="1" customFormat="1" ht="18" hidden="1" customHeight="1">
      <c r="B21" s="25"/>
      <c r="E21" s="20" t="str">
        <f>IF('Rekapitulácia stavby'!E17="","",'Rekapitulácia stavby'!E17)</f>
        <v xml:space="preserve"> </v>
      </c>
      <c r="I21" s="22" t="s">
        <v>20</v>
      </c>
      <c r="J21" s="20" t="str">
        <f>IF('Rekapitulácia stavby'!AN17="","",'Rekapitulácia stavby'!AN17)</f>
        <v/>
      </c>
      <c r="L21" s="25"/>
    </row>
    <row r="22" spans="2:12" s="1" customFormat="1" ht="6.9" hidden="1" customHeight="1">
      <c r="B22" s="25"/>
      <c r="L22" s="25"/>
    </row>
    <row r="23" spans="2:12" s="1" customFormat="1" ht="12" hidden="1" customHeight="1">
      <c r="B23" s="25"/>
      <c r="D23" s="22" t="s">
        <v>25</v>
      </c>
      <c r="I23" s="22" t="s">
        <v>19</v>
      </c>
      <c r="J23" s="20" t="str">
        <f>IF('Rekapitulácia stavby'!AN19="","",'Rekapitulácia stavby'!AN19)</f>
        <v/>
      </c>
      <c r="L23" s="25"/>
    </row>
    <row r="24" spans="2:12" s="1" customFormat="1" ht="18" hidden="1" customHeight="1">
      <c r="B24" s="25"/>
      <c r="E24" s="20" t="str">
        <f>IF('Rekapitulácia stavby'!E20="","",'Rekapitulácia stavby'!E20)</f>
        <v xml:space="preserve"> </v>
      </c>
      <c r="I24" s="22" t="s">
        <v>20</v>
      </c>
      <c r="J24" s="20" t="str">
        <f>IF('Rekapitulácia stavby'!AN20="","",'Rekapitulácia stavby'!AN20)</f>
        <v/>
      </c>
      <c r="L24" s="25"/>
    </row>
    <row r="25" spans="2:12" s="1" customFormat="1" ht="6.9" hidden="1" customHeight="1">
      <c r="B25" s="25"/>
      <c r="L25" s="25"/>
    </row>
    <row r="26" spans="2:12" s="1" customFormat="1" ht="12" hidden="1" customHeight="1">
      <c r="B26" s="25"/>
      <c r="D26" s="22" t="s">
        <v>26</v>
      </c>
      <c r="L26" s="25"/>
    </row>
    <row r="27" spans="2:12" s="7" customFormat="1" ht="16.5" hidden="1" customHeight="1">
      <c r="B27" s="81"/>
      <c r="E27" s="185" t="s">
        <v>1</v>
      </c>
      <c r="F27" s="185"/>
      <c r="G27" s="185"/>
      <c r="H27" s="185"/>
      <c r="L27" s="81"/>
    </row>
    <row r="28" spans="2:12" s="1" customFormat="1" ht="6.9" hidden="1" customHeight="1">
      <c r="B28" s="25"/>
      <c r="L28" s="25"/>
    </row>
    <row r="29" spans="2:12" s="1" customFormat="1" ht="6.9" hidden="1" customHeight="1">
      <c r="B29" s="25"/>
      <c r="D29" s="45"/>
      <c r="E29" s="45"/>
      <c r="F29" s="45"/>
      <c r="G29" s="45"/>
      <c r="H29" s="45"/>
      <c r="I29" s="45"/>
      <c r="J29" s="45"/>
      <c r="K29" s="45"/>
      <c r="L29" s="25"/>
    </row>
    <row r="30" spans="2:12" s="1" customFormat="1" ht="25.35" hidden="1" customHeight="1">
      <c r="B30" s="25"/>
      <c r="D30" s="82" t="s">
        <v>27</v>
      </c>
      <c r="J30" s="58">
        <f>ROUND(J124, 2)</f>
        <v>0</v>
      </c>
      <c r="L30" s="25"/>
    </row>
    <row r="31" spans="2:12" s="1" customFormat="1" ht="6.9" hidden="1" customHeight="1">
      <c r="B31" s="25"/>
      <c r="D31" s="45"/>
      <c r="E31" s="45"/>
      <c r="F31" s="45"/>
      <c r="G31" s="45"/>
      <c r="H31" s="45"/>
      <c r="I31" s="45"/>
      <c r="J31" s="45"/>
      <c r="K31" s="45"/>
      <c r="L31" s="25"/>
    </row>
    <row r="32" spans="2:12" s="1" customFormat="1" ht="14.4" hidden="1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" hidden="1" customHeight="1">
      <c r="B33" s="25"/>
      <c r="D33" s="83" t="s">
        <v>31</v>
      </c>
      <c r="E33" s="22" t="s">
        <v>32</v>
      </c>
      <c r="F33" s="84">
        <f>ROUND((SUM(BE124:BE162)),  2)</f>
        <v>0</v>
      </c>
      <c r="I33" s="85">
        <v>0.2</v>
      </c>
      <c r="J33" s="84">
        <f>ROUND(((SUM(BE124:BE162))*I33),  2)</f>
        <v>0</v>
      </c>
      <c r="L33" s="25"/>
    </row>
    <row r="34" spans="2:12" s="1" customFormat="1" ht="14.4" hidden="1" customHeight="1">
      <c r="B34" s="25"/>
      <c r="E34" s="22" t="s">
        <v>33</v>
      </c>
      <c r="F34" s="84">
        <f>ROUND((SUM(BF124:BF162)),  2)</f>
        <v>0</v>
      </c>
      <c r="I34" s="85">
        <v>0.2</v>
      </c>
      <c r="J34" s="84">
        <f>ROUND(((SUM(BF124:BF162))*I34),  2)</f>
        <v>0</v>
      </c>
      <c r="L34" s="25"/>
    </row>
    <row r="35" spans="2:12" s="1" customFormat="1" ht="14.4" hidden="1" customHeight="1">
      <c r="B35" s="25"/>
      <c r="E35" s="22" t="s">
        <v>34</v>
      </c>
      <c r="F35" s="84">
        <f>ROUND((SUM(BG124:BG162)),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35</v>
      </c>
      <c r="F36" s="84">
        <f>ROUND((SUM(BH124:BH162)),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36</v>
      </c>
      <c r="F37" s="84">
        <f>ROUND((SUM(BI124:BI162)),  2)</f>
        <v>0</v>
      </c>
      <c r="I37" s="85">
        <v>0</v>
      </c>
      <c r="J37" s="84">
        <f>0</f>
        <v>0</v>
      </c>
      <c r="L37" s="25"/>
    </row>
    <row r="38" spans="2:12" s="1" customFormat="1" ht="6.9" hidden="1" customHeight="1">
      <c r="B38" s="25"/>
      <c r="L38" s="25"/>
    </row>
    <row r="39" spans="2:12" s="1" customFormat="1" ht="25.35" hidden="1" customHeight="1">
      <c r="B39" s="25"/>
      <c r="C39" s="86"/>
      <c r="D39" s="87" t="s">
        <v>37</v>
      </c>
      <c r="E39" s="49"/>
      <c r="F39" s="49"/>
      <c r="G39" s="88" t="s">
        <v>38</v>
      </c>
      <c r="H39" s="89" t="s">
        <v>39</v>
      </c>
      <c r="I39" s="49"/>
      <c r="J39" s="90">
        <f>SUM(J30:J37)</f>
        <v>0</v>
      </c>
      <c r="K39" s="91"/>
      <c r="L39" s="25"/>
    </row>
    <row r="40" spans="2:12" s="1" customFormat="1" ht="14.4" hidden="1" customHeight="1">
      <c r="B40" s="25"/>
      <c r="L40" s="25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hidden="1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78" spans="2:12" hidden="1"/>
    <row r="79" spans="2:12" hidden="1"/>
    <row r="80" spans="2:12" hidden="1"/>
    <row r="81" spans="2:47" s="1" customFormat="1" ht="6.9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hidden="1" customHeight="1">
      <c r="B82" s="25"/>
      <c r="C82" s="17" t="s">
        <v>83</v>
      </c>
      <c r="L82" s="25"/>
    </row>
    <row r="83" spans="2:47" s="1" customFormat="1" ht="6.9" hidden="1" customHeight="1">
      <c r="B83" s="25"/>
      <c r="L83" s="25"/>
    </row>
    <row r="84" spans="2:47" s="1" customFormat="1" ht="12" hidden="1" customHeight="1">
      <c r="B84" s="25"/>
      <c r="C84" s="22" t="s">
        <v>11</v>
      </c>
      <c r="L84" s="25"/>
    </row>
    <row r="85" spans="2:47" s="1" customFormat="1" ht="16.5" hidden="1" customHeight="1">
      <c r="B85" s="25"/>
      <c r="E85" s="212" t="str">
        <f>E7</f>
        <v>Autobusové zastávky</v>
      </c>
      <c r="F85" s="213"/>
      <c r="G85" s="213"/>
      <c r="H85" s="213"/>
      <c r="L85" s="25"/>
    </row>
    <row r="86" spans="2:47" s="1" customFormat="1" ht="12" hidden="1" customHeight="1">
      <c r="B86" s="25"/>
      <c r="C86" s="22" t="s">
        <v>82</v>
      </c>
      <c r="L86" s="25"/>
    </row>
    <row r="87" spans="2:47" s="1" customFormat="1" ht="16.5" hidden="1" customHeight="1">
      <c r="B87" s="25"/>
      <c r="E87" s="189" t="str">
        <f>E9</f>
        <v xml:space="preserve">02 - SO 02 Autobusová zastávka </v>
      </c>
      <c r="F87" s="211"/>
      <c r="G87" s="211"/>
      <c r="H87" s="211"/>
      <c r="L87" s="25"/>
    </row>
    <row r="88" spans="2:47" s="1" customFormat="1" ht="6.9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 xml:space="preserve"> </v>
      </c>
      <c r="I89" s="22" t="s">
        <v>17</v>
      </c>
      <c r="J89" s="44" t="str">
        <f>IF(J12="","",J12)</f>
        <v>vyplní uchádzač</v>
      </c>
      <c r="L89" s="25"/>
    </row>
    <row r="90" spans="2:47" s="1" customFormat="1" ht="6.9" hidden="1" customHeight="1">
      <c r="B90" s="25"/>
      <c r="L90" s="25"/>
    </row>
    <row r="91" spans="2:47" s="1" customFormat="1" ht="15.15" hidden="1" customHeight="1">
      <c r="B91" s="25"/>
      <c r="C91" s="22" t="s">
        <v>18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15" hidden="1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4" t="s">
        <v>84</v>
      </c>
      <c r="D94" s="86"/>
      <c r="E94" s="86"/>
      <c r="F94" s="86"/>
      <c r="G94" s="86"/>
      <c r="H94" s="86"/>
      <c r="I94" s="86"/>
      <c r="J94" s="95" t="s">
        <v>85</v>
      </c>
      <c r="K94" s="86"/>
      <c r="L94" s="25"/>
    </row>
    <row r="95" spans="2:47" s="1" customFormat="1" ht="10.35" hidden="1" customHeight="1">
      <c r="B95" s="25"/>
      <c r="L95" s="25"/>
    </row>
    <row r="96" spans="2:47" s="1" customFormat="1" ht="22.95" hidden="1" customHeight="1">
      <c r="B96" s="25"/>
      <c r="C96" s="96" t="s">
        <v>86</v>
      </c>
      <c r="J96" s="58">
        <f>J124</f>
        <v>0</v>
      </c>
      <c r="L96" s="25"/>
      <c r="AU96" s="13" t="s">
        <v>87</v>
      </c>
    </row>
    <row r="97" spans="2:12" s="8" customFormat="1" ht="24.9" hidden="1" customHeight="1">
      <c r="B97" s="97"/>
      <c r="D97" s="98" t="s">
        <v>88</v>
      </c>
      <c r="E97" s="99"/>
      <c r="F97" s="99"/>
      <c r="G97" s="99"/>
      <c r="H97" s="99"/>
      <c r="I97" s="99"/>
      <c r="J97" s="100">
        <f>J125</f>
        <v>0</v>
      </c>
      <c r="L97" s="97"/>
    </row>
    <row r="98" spans="2:12" s="9" customFormat="1" ht="19.95" hidden="1" customHeight="1">
      <c r="B98" s="101"/>
      <c r="D98" s="102" t="s">
        <v>89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2:12" s="8" customFormat="1" ht="24.9" hidden="1" customHeight="1">
      <c r="B99" s="97"/>
      <c r="D99" s="98" t="s">
        <v>90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95" hidden="1" customHeight="1">
      <c r="B100" s="101"/>
      <c r="D100" s="102" t="s">
        <v>91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2:12" s="9" customFormat="1" ht="19.95" hidden="1" customHeight="1">
      <c r="B101" s="101"/>
      <c r="D101" s="102" t="s">
        <v>92</v>
      </c>
      <c r="E101" s="103"/>
      <c r="F101" s="103"/>
      <c r="G101" s="103"/>
      <c r="H101" s="103"/>
      <c r="I101" s="103"/>
      <c r="J101" s="104">
        <f>J134</f>
        <v>0</v>
      </c>
      <c r="L101" s="101"/>
    </row>
    <row r="102" spans="2:12" s="9" customFormat="1" ht="19.95" hidden="1" customHeight="1">
      <c r="B102" s="101"/>
      <c r="D102" s="102" t="s">
        <v>93</v>
      </c>
      <c r="E102" s="103"/>
      <c r="F102" s="103"/>
      <c r="G102" s="103"/>
      <c r="H102" s="103"/>
      <c r="I102" s="103"/>
      <c r="J102" s="104">
        <f>J148</f>
        <v>0</v>
      </c>
      <c r="L102" s="101"/>
    </row>
    <row r="103" spans="2:12" s="9" customFormat="1" ht="19.95" hidden="1" customHeight="1">
      <c r="B103" s="101"/>
      <c r="D103" s="102" t="s">
        <v>94</v>
      </c>
      <c r="E103" s="103"/>
      <c r="F103" s="103"/>
      <c r="G103" s="103"/>
      <c r="H103" s="103"/>
      <c r="I103" s="103"/>
      <c r="J103" s="104">
        <f>J152</f>
        <v>0</v>
      </c>
      <c r="L103" s="101"/>
    </row>
    <row r="104" spans="2:12" s="9" customFormat="1" ht="19.95" hidden="1" customHeight="1">
      <c r="B104" s="101"/>
      <c r="D104" s="102" t="s">
        <v>95</v>
      </c>
      <c r="E104" s="103"/>
      <c r="F104" s="103"/>
      <c r="G104" s="103"/>
      <c r="H104" s="103"/>
      <c r="I104" s="103"/>
      <c r="J104" s="104">
        <f>J158</f>
        <v>0</v>
      </c>
      <c r="L104" s="101"/>
    </row>
    <row r="105" spans="2:12" s="1" customFormat="1" ht="21.75" hidden="1" customHeight="1">
      <c r="B105" s="25"/>
      <c r="L105" s="25"/>
    </row>
    <row r="106" spans="2:12" s="1" customFormat="1" ht="6.9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07" spans="2:12" hidden="1"/>
    <row r="108" spans="2:12" hidden="1"/>
    <row r="109" spans="2:12" hidden="1"/>
    <row r="110" spans="2:12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64" customFormat="1" ht="24.9" customHeight="1">
      <c r="B111" s="25"/>
      <c r="C111" s="17" t="s">
        <v>96</v>
      </c>
      <c r="L111" s="25"/>
    </row>
    <row r="112" spans="2:12" s="164" customFormat="1" ht="6.9" customHeight="1">
      <c r="B112" s="25"/>
      <c r="L112" s="25"/>
    </row>
    <row r="113" spans="2:65" s="164" customFormat="1" ht="12" customHeight="1">
      <c r="B113" s="25"/>
      <c r="C113" s="163" t="s">
        <v>11</v>
      </c>
      <c r="E113" s="214" t="str">
        <f>'Rekapitulácia stavby'!K6</f>
        <v>Autobusové zastávky</v>
      </c>
      <c r="F113" s="214"/>
      <c r="G113" s="214"/>
      <c r="H113" s="214"/>
      <c r="L113" s="25"/>
    </row>
    <row r="114" spans="2:65" s="164" customFormat="1" ht="16.5" customHeight="1">
      <c r="B114" s="25"/>
      <c r="E114" s="212"/>
      <c r="F114" s="213"/>
      <c r="G114" s="213"/>
      <c r="H114" s="213"/>
      <c r="L114" s="25"/>
    </row>
    <row r="115" spans="2:65" s="164" customFormat="1" ht="12" customHeight="1">
      <c r="B115" s="25"/>
      <c r="C115" s="163" t="s">
        <v>82</v>
      </c>
      <c r="E115" s="215" t="str">
        <f>'Rekapitulácia stavby'!J96</f>
        <v>SO 02 Autobusová zastávka "B"</v>
      </c>
      <c r="F115" s="215"/>
      <c r="G115" s="215"/>
      <c r="H115" s="215"/>
      <c r="L115" s="25"/>
    </row>
    <row r="116" spans="2:65" s="164" customFormat="1" ht="16.5" customHeight="1">
      <c r="B116" s="25"/>
      <c r="E116" s="189"/>
      <c r="F116" s="211"/>
      <c r="G116" s="211"/>
      <c r="H116" s="211"/>
      <c r="L116" s="25"/>
    </row>
    <row r="117" spans="2:65" s="164" customFormat="1" ht="6.9" customHeight="1">
      <c r="B117" s="25"/>
      <c r="L117" s="25"/>
    </row>
    <row r="118" spans="2:65" s="164" customFormat="1" ht="12" customHeight="1">
      <c r="B118" s="25"/>
      <c r="C118" s="163" t="s">
        <v>15</v>
      </c>
      <c r="E118" s="199" t="str">
        <f>'Rekapitulácia stavby'!K8</f>
        <v>Veľký Lipník</v>
      </c>
      <c r="F118" s="199"/>
      <c r="G118" s="199"/>
      <c r="H118" s="199"/>
      <c r="I118" s="163" t="s">
        <v>17</v>
      </c>
      <c r="J118" s="170" t="str">
        <f>'Rekapitulácia stavby'!AN8</f>
        <v>vyplní uchádzač</v>
      </c>
      <c r="L118" s="25"/>
    </row>
    <row r="119" spans="2:65" s="164" customFormat="1" ht="6.9" customHeight="1">
      <c r="B119" s="25"/>
      <c r="L119" s="25"/>
    </row>
    <row r="120" spans="2:65" s="164" customFormat="1" ht="30" customHeight="1">
      <c r="B120" s="25"/>
      <c r="C120" s="163" t="s">
        <v>314</v>
      </c>
      <c r="D120" s="163"/>
      <c r="E120" s="163"/>
      <c r="F120" s="213" t="str">
        <f>'Rekapitulácia stavby'!K10</f>
        <v>Obec Veľký Lipník, OcÚ Veľký Lipník č.283, 065 33 Veľký Lipník</v>
      </c>
      <c r="G120" s="213"/>
      <c r="H120" s="213"/>
      <c r="I120" s="166" t="s">
        <v>22</v>
      </c>
      <c r="J120" s="173" t="str">
        <f>'Rekapitulácia stavby'!K16</f>
        <v>Ing. arch. Peter Cibulka</v>
      </c>
      <c r="L120" s="25"/>
    </row>
    <row r="121" spans="2:65" s="164" customFormat="1" ht="15.15" customHeight="1">
      <c r="B121" s="25"/>
      <c r="C121" s="163" t="s">
        <v>21</v>
      </c>
      <c r="F121" s="188" t="str">
        <f>'Rekapitulácia stavby'!K13</f>
        <v>vyplní uchádzač</v>
      </c>
      <c r="G121" s="188"/>
      <c r="H121" s="188"/>
      <c r="I121" s="162" t="s">
        <v>316</v>
      </c>
      <c r="J121" s="171" t="str">
        <f>'Rekapitulácia stavby'!K19</f>
        <v>vyplní uchádzač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5"/>
      <c r="C123" s="106" t="s">
        <v>97</v>
      </c>
      <c r="D123" s="107" t="s">
        <v>52</v>
      </c>
      <c r="E123" s="107" t="s">
        <v>48</v>
      </c>
      <c r="F123" s="107" t="s">
        <v>49</v>
      </c>
      <c r="G123" s="107" t="s">
        <v>98</v>
      </c>
      <c r="H123" s="107" t="s">
        <v>99</v>
      </c>
      <c r="I123" s="107" t="s">
        <v>100</v>
      </c>
      <c r="J123" s="108" t="s">
        <v>85</v>
      </c>
      <c r="K123" s="109" t="s">
        <v>101</v>
      </c>
      <c r="L123" s="105"/>
      <c r="M123" s="51" t="s">
        <v>1</v>
      </c>
      <c r="N123" s="52" t="s">
        <v>31</v>
      </c>
      <c r="O123" s="52" t="s">
        <v>102</v>
      </c>
      <c r="P123" s="52" t="s">
        <v>103</v>
      </c>
      <c r="Q123" s="52" t="s">
        <v>104</v>
      </c>
      <c r="R123" s="52" t="s">
        <v>105</v>
      </c>
      <c r="S123" s="52" t="s">
        <v>106</v>
      </c>
      <c r="T123" s="53" t="s">
        <v>107</v>
      </c>
    </row>
    <row r="124" spans="2:65" s="1" customFormat="1" ht="22.95" customHeight="1">
      <c r="B124" s="25"/>
      <c r="C124" s="56" t="s">
        <v>86</v>
      </c>
      <c r="J124" s="158">
        <f>SUM(J130,J125)</f>
        <v>0</v>
      </c>
      <c r="L124" s="25"/>
      <c r="M124" s="54"/>
      <c r="N124" s="45"/>
      <c r="O124" s="45"/>
      <c r="P124" s="110">
        <f>P125+P130</f>
        <v>57.119894799999997</v>
      </c>
      <c r="Q124" s="45"/>
      <c r="R124" s="110">
        <f>R125+R130</f>
        <v>10.966590519999999</v>
      </c>
      <c r="S124" s="45"/>
      <c r="T124" s="111">
        <f>T125+T130</f>
        <v>0</v>
      </c>
      <c r="AT124" s="13" t="s">
        <v>66</v>
      </c>
      <c r="AU124" s="13" t="s">
        <v>87</v>
      </c>
      <c r="BK124" s="112">
        <f>BK125+BK130</f>
        <v>0</v>
      </c>
    </row>
    <row r="125" spans="2:65" s="11" customFormat="1" ht="25.95" customHeight="1">
      <c r="B125" s="113"/>
      <c r="D125" s="114" t="s">
        <v>66</v>
      </c>
      <c r="E125" s="115" t="s">
        <v>108</v>
      </c>
      <c r="F125" s="115" t="s">
        <v>109</v>
      </c>
      <c r="J125" s="157">
        <f>J126</f>
        <v>0</v>
      </c>
      <c r="L125" s="113"/>
      <c r="M125" s="116"/>
      <c r="N125" s="117"/>
      <c r="O125" s="117"/>
      <c r="P125" s="118">
        <f>P126</f>
        <v>21.442270000000001</v>
      </c>
      <c r="Q125" s="117"/>
      <c r="R125" s="118">
        <f>R126</f>
        <v>10.731605519999999</v>
      </c>
      <c r="S125" s="117"/>
      <c r="T125" s="119">
        <f>T126</f>
        <v>0</v>
      </c>
      <c r="AR125" s="114" t="s">
        <v>75</v>
      </c>
      <c r="AT125" s="120" t="s">
        <v>66</v>
      </c>
      <c r="AU125" s="120" t="s">
        <v>67</v>
      </c>
      <c r="AY125" s="114" t="s">
        <v>110</v>
      </c>
      <c r="BK125" s="121">
        <f>BK126</f>
        <v>0</v>
      </c>
    </row>
    <row r="126" spans="2:65" s="11" customFormat="1" ht="22.95" customHeight="1">
      <c r="B126" s="113"/>
      <c r="D126" s="114" t="s">
        <v>66</v>
      </c>
      <c r="E126" s="122" t="s">
        <v>75</v>
      </c>
      <c r="F126" s="122" t="s">
        <v>111</v>
      </c>
      <c r="J126" s="156">
        <f>SUM(J127:J129)</f>
        <v>0</v>
      </c>
      <c r="L126" s="113"/>
      <c r="M126" s="116"/>
      <c r="N126" s="117"/>
      <c r="O126" s="117"/>
      <c r="P126" s="118">
        <f>SUM(P127:P129)</f>
        <v>21.442270000000001</v>
      </c>
      <c r="Q126" s="117"/>
      <c r="R126" s="118">
        <f>SUM(R127:R129)</f>
        <v>10.731605519999999</v>
      </c>
      <c r="S126" s="117"/>
      <c r="T126" s="119">
        <f>SUM(T127:T129)</f>
        <v>0</v>
      </c>
      <c r="AR126" s="114" t="s">
        <v>75</v>
      </c>
      <c r="AT126" s="120" t="s">
        <v>66</v>
      </c>
      <c r="AU126" s="120" t="s">
        <v>75</v>
      </c>
      <c r="AY126" s="114" t="s">
        <v>110</v>
      </c>
      <c r="BK126" s="121">
        <f>SUM(BK127:BK129)</f>
        <v>0</v>
      </c>
    </row>
    <row r="127" spans="2:65" s="1" customFormat="1" ht="24" customHeight="1">
      <c r="B127" s="123"/>
      <c r="C127" s="124" t="s">
        <v>75</v>
      </c>
      <c r="D127" s="124" t="s">
        <v>112</v>
      </c>
      <c r="E127" s="125" t="s">
        <v>113</v>
      </c>
      <c r="F127" s="126" t="s">
        <v>114</v>
      </c>
      <c r="G127" s="127" t="s">
        <v>115</v>
      </c>
      <c r="H127" s="128">
        <v>5.6870000000000003</v>
      </c>
      <c r="I127" s="153"/>
      <c r="J127" s="153">
        <f>ROUND(I127*H127,2)</f>
        <v>0</v>
      </c>
      <c r="K127" s="126" t="s">
        <v>116</v>
      </c>
      <c r="L127" s="25"/>
      <c r="M127" s="129" t="s">
        <v>1</v>
      </c>
      <c r="N127" s="130" t="s">
        <v>33</v>
      </c>
      <c r="O127" s="131">
        <v>3.1739999999999999</v>
      </c>
      <c r="P127" s="131">
        <f>O127*H127</f>
        <v>18.050538</v>
      </c>
      <c r="Q127" s="131">
        <v>0</v>
      </c>
      <c r="R127" s="131">
        <f>Q127*H127</f>
        <v>0</v>
      </c>
      <c r="S127" s="131">
        <v>0</v>
      </c>
      <c r="T127" s="132">
        <f>S127*H127</f>
        <v>0</v>
      </c>
      <c r="AR127" s="133" t="s">
        <v>117</v>
      </c>
      <c r="AT127" s="133" t="s">
        <v>112</v>
      </c>
      <c r="AU127" s="133" t="s">
        <v>118</v>
      </c>
      <c r="AY127" s="13" t="s">
        <v>110</v>
      </c>
      <c r="BE127" s="134">
        <f>IF(N127="základná",J127,0)</f>
        <v>0</v>
      </c>
      <c r="BF127" s="134">
        <f>IF(N127="znížená",J127,0)</f>
        <v>0</v>
      </c>
      <c r="BG127" s="134">
        <f>IF(N127="zákl. prenesená",J127,0)</f>
        <v>0</v>
      </c>
      <c r="BH127" s="134">
        <f>IF(N127="zníž. prenesená",J127,0)</f>
        <v>0</v>
      </c>
      <c r="BI127" s="134">
        <f>IF(N127="nulová",J127,0)</f>
        <v>0</v>
      </c>
      <c r="BJ127" s="13" t="s">
        <v>118</v>
      </c>
      <c r="BK127" s="135">
        <f>ROUND(I127*H127,3)</f>
        <v>0</v>
      </c>
      <c r="BL127" s="13" t="s">
        <v>117</v>
      </c>
      <c r="BM127" s="133" t="s">
        <v>244</v>
      </c>
    </row>
    <row r="128" spans="2:65" s="1" customFormat="1" ht="24" customHeight="1">
      <c r="B128" s="123"/>
      <c r="C128" s="124" t="s">
        <v>118</v>
      </c>
      <c r="D128" s="124" t="s">
        <v>112</v>
      </c>
      <c r="E128" s="125" t="s">
        <v>120</v>
      </c>
      <c r="F128" s="126" t="s">
        <v>121</v>
      </c>
      <c r="G128" s="127" t="s">
        <v>115</v>
      </c>
      <c r="H128" s="128">
        <v>0.80200000000000005</v>
      </c>
      <c r="I128" s="153"/>
      <c r="J128" s="153">
        <f t="shared" ref="J128:J129" si="0">ROUND(I128*H128,2)</f>
        <v>0</v>
      </c>
      <c r="K128" s="126" t="s">
        <v>116</v>
      </c>
      <c r="L128" s="25"/>
      <c r="M128" s="129" t="s">
        <v>1</v>
      </c>
      <c r="N128" s="130" t="s">
        <v>33</v>
      </c>
      <c r="O128" s="131">
        <v>1.042</v>
      </c>
      <c r="P128" s="131">
        <f>O128*H128</f>
        <v>0.83568400000000009</v>
      </c>
      <c r="Q128" s="131">
        <v>2.0659999999999998</v>
      </c>
      <c r="R128" s="131">
        <f>Q128*H128</f>
        <v>1.6569320000000001</v>
      </c>
      <c r="S128" s="131">
        <v>0</v>
      </c>
      <c r="T128" s="132">
        <f>S128*H128</f>
        <v>0</v>
      </c>
      <c r="AR128" s="133" t="s">
        <v>117</v>
      </c>
      <c r="AT128" s="133" t="s">
        <v>112</v>
      </c>
      <c r="AU128" s="133" t="s">
        <v>118</v>
      </c>
      <c r="AY128" s="13" t="s">
        <v>110</v>
      </c>
      <c r="BE128" s="134">
        <f>IF(N128="základná",J128,0)</f>
        <v>0</v>
      </c>
      <c r="BF128" s="134">
        <f>IF(N128="znížená",J128,0)</f>
        <v>0</v>
      </c>
      <c r="BG128" s="134">
        <f>IF(N128="zákl. prenesená",J128,0)</f>
        <v>0</v>
      </c>
      <c r="BH128" s="134">
        <f>IF(N128="zníž. prenesená",J128,0)</f>
        <v>0</v>
      </c>
      <c r="BI128" s="134">
        <f>IF(N128="nulová",J128,0)</f>
        <v>0</v>
      </c>
      <c r="BJ128" s="13" t="s">
        <v>118</v>
      </c>
      <c r="BK128" s="135">
        <f>ROUND(I128*H128,3)</f>
        <v>0</v>
      </c>
      <c r="BL128" s="13" t="s">
        <v>117</v>
      </c>
      <c r="BM128" s="133" t="s">
        <v>245</v>
      </c>
    </row>
    <row r="129" spans="2:65" s="1" customFormat="1" ht="16.5" customHeight="1">
      <c r="B129" s="123"/>
      <c r="C129" s="124" t="s">
        <v>123</v>
      </c>
      <c r="D129" s="124" t="s">
        <v>112</v>
      </c>
      <c r="E129" s="125" t="s">
        <v>124</v>
      </c>
      <c r="F129" s="126" t="s">
        <v>125</v>
      </c>
      <c r="G129" s="127" t="s">
        <v>115</v>
      </c>
      <c r="H129" s="128">
        <v>4.1360000000000001</v>
      </c>
      <c r="I129" s="153"/>
      <c r="J129" s="153">
        <f t="shared" si="0"/>
        <v>0</v>
      </c>
      <c r="K129" s="126" t="s">
        <v>116</v>
      </c>
      <c r="L129" s="25"/>
      <c r="M129" s="129" t="s">
        <v>1</v>
      </c>
      <c r="N129" s="130" t="s">
        <v>33</v>
      </c>
      <c r="O129" s="131">
        <v>0.61799999999999999</v>
      </c>
      <c r="P129" s="131">
        <f>O129*H129</f>
        <v>2.5560480000000001</v>
      </c>
      <c r="Q129" s="131">
        <v>2.19407</v>
      </c>
      <c r="R129" s="131">
        <f>Q129*H129</f>
        <v>9.0746735199999993</v>
      </c>
      <c r="S129" s="131">
        <v>0</v>
      </c>
      <c r="T129" s="132">
        <f>S129*H129</f>
        <v>0</v>
      </c>
      <c r="AR129" s="133" t="s">
        <v>117</v>
      </c>
      <c r="AT129" s="133" t="s">
        <v>112</v>
      </c>
      <c r="AU129" s="133" t="s">
        <v>118</v>
      </c>
      <c r="AY129" s="13" t="s">
        <v>110</v>
      </c>
      <c r="BE129" s="134">
        <f>IF(N129="základná",J129,0)</f>
        <v>0</v>
      </c>
      <c r="BF129" s="134">
        <f>IF(N129="znížená",J129,0)</f>
        <v>0</v>
      </c>
      <c r="BG129" s="134">
        <f>IF(N129="zákl. prenesená",J129,0)</f>
        <v>0</v>
      </c>
      <c r="BH129" s="134">
        <f>IF(N129="zníž. prenesená",J129,0)</f>
        <v>0</v>
      </c>
      <c r="BI129" s="134">
        <f>IF(N129="nulová",J129,0)</f>
        <v>0</v>
      </c>
      <c r="BJ129" s="13" t="s">
        <v>118</v>
      </c>
      <c r="BK129" s="135">
        <f>ROUND(I129*H129,3)</f>
        <v>0</v>
      </c>
      <c r="BL129" s="13" t="s">
        <v>117</v>
      </c>
      <c r="BM129" s="133" t="s">
        <v>246</v>
      </c>
    </row>
    <row r="130" spans="2:65" s="11" customFormat="1" ht="25.95" customHeight="1">
      <c r="B130" s="113"/>
      <c r="D130" s="114" t="s">
        <v>66</v>
      </c>
      <c r="E130" s="115" t="s">
        <v>127</v>
      </c>
      <c r="F130" s="115" t="s">
        <v>128</v>
      </c>
      <c r="I130" s="154"/>
      <c r="J130" s="157">
        <f>SUM(J131,J134,J148,J152,J158)</f>
        <v>0</v>
      </c>
      <c r="L130" s="113"/>
      <c r="M130" s="116"/>
      <c r="N130" s="117"/>
      <c r="O130" s="117"/>
      <c r="P130" s="118">
        <f>P131+P134+P148+P152+P158</f>
        <v>35.677624799999997</v>
      </c>
      <c r="Q130" s="117"/>
      <c r="R130" s="118">
        <f>R131+R134+R148+R152+R158</f>
        <v>0.23498499999999994</v>
      </c>
      <c r="S130" s="117"/>
      <c r="T130" s="119">
        <f>T131+T134+T148+T152+T158</f>
        <v>0</v>
      </c>
      <c r="AR130" s="114" t="s">
        <v>118</v>
      </c>
      <c r="AT130" s="120" t="s">
        <v>66</v>
      </c>
      <c r="AU130" s="120" t="s">
        <v>67</v>
      </c>
      <c r="AY130" s="114" t="s">
        <v>110</v>
      </c>
      <c r="BK130" s="121">
        <f>BK131+BK134+BK148+BK152+BK158</f>
        <v>0</v>
      </c>
    </row>
    <row r="131" spans="2:65" s="11" customFormat="1" ht="22.95" customHeight="1">
      <c r="B131" s="113"/>
      <c r="D131" s="114" t="s">
        <v>66</v>
      </c>
      <c r="E131" s="122" t="s">
        <v>129</v>
      </c>
      <c r="F131" s="122" t="s">
        <v>130</v>
      </c>
      <c r="I131" s="154"/>
      <c r="J131" s="156">
        <f>SUM(J132:J133)</f>
        <v>0</v>
      </c>
      <c r="L131" s="113"/>
      <c r="M131" s="116"/>
      <c r="N131" s="117"/>
      <c r="O131" s="117"/>
      <c r="P131" s="118">
        <f>SUM(P132:P133)</f>
        <v>0.48984480000000002</v>
      </c>
      <c r="Q131" s="117"/>
      <c r="R131" s="118">
        <f>SUM(R132:R133)</f>
        <v>1.3750000000000001E-3</v>
      </c>
      <c r="S131" s="117"/>
      <c r="T131" s="119">
        <f>SUM(T132:T133)</f>
        <v>0</v>
      </c>
      <c r="AR131" s="114" t="s">
        <v>118</v>
      </c>
      <c r="AT131" s="120" t="s">
        <v>66</v>
      </c>
      <c r="AU131" s="120" t="s">
        <v>75</v>
      </c>
      <c r="AY131" s="114" t="s">
        <v>110</v>
      </c>
      <c r="BK131" s="121">
        <f>SUM(BK132:BK133)</f>
        <v>0</v>
      </c>
    </row>
    <row r="132" spans="2:65" s="1" customFormat="1" ht="16.5" customHeight="1">
      <c r="B132" s="123"/>
      <c r="C132" s="124" t="s">
        <v>117</v>
      </c>
      <c r="D132" s="124" t="s">
        <v>112</v>
      </c>
      <c r="E132" s="125" t="s">
        <v>132</v>
      </c>
      <c r="F132" s="126" t="s">
        <v>133</v>
      </c>
      <c r="G132" s="127" t="s">
        <v>134</v>
      </c>
      <c r="H132" s="128">
        <v>12.24</v>
      </c>
      <c r="I132" s="153"/>
      <c r="J132" s="153">
        <f>ROUND(I132*H132,2)</f>
        <v>0</v>
      </c>
      <c r="K132" s="126" t="s">
        <v>116</v>
      </c>
      <c r="L132" s="25"/>
      <c r="M132" s="129" t="s">
        <v>1</v>
      </c>
      <c r="N132" s="130" t="s">
        <v>33</v>
      </c>
      <c r="O132" s="131">
        <v>4.002E-2</v>
      </c>
      <c r="P132" s="131">
        <f>O132*H132</f>
        <v>0.48984480000000002</v>
      </c>
      <c r="Q132" s="131">
        <v>0</v>
      </c>
      <c r="R132" s="131">
        <f>Q132*H132</f>
        <v>0</v>
      </c>
      <c r="S132" s="131">
        <v>0</v>
      </c>
      <c r="T132" s="132">
        <f>S132*H132</f>
        <v>0</v>
      </c>
      <c r="AR132" s="133" t="s">
        <v>135</v>
      </c>
      <c r="AT132" s="133" t="s">
        <v>112</v>
      </c>
      <c r="AU132" s="133" t="s">
        <v>118</v>
      </c>
      <c r="AY132" s="13" t="s">
        <v>110</v>
      </c>
      <c r="BE132" s="134">
        <f>IF(N132="základná",J132,0)</f>
        <v>0</v>
      </c>
      <c r="BF132" s="134">
        <f>IF(N132="znížená",J132,0)</f>
        <v>0</v>
      </c>
      <c r="BG132" s="134">
        <f>IF(N132="zákl. prenesená",J132,0)</f>
        <v>0</v>
      </c>
      <c r="BH132" s="134">
        <f>IF(N132="zníž. prenesená",J132,0)</f>
        <v>0</v>
      </c>
      <c r="BI132" s="134">
        <f>IF(N132="nulová",J132,0)</f>
        <v>0</v>
      </c>
      <c r="BJ132" s="13" t="s">
        <v>118</v>
      </c>
      <c r="BK132" s="135">
        <f>ROUND(I132*H132,3)</f>
        <v>0</v>
      </c>
      <c r="BL132" s="13" t="s">
        <v>135</v>
      </c>
      <c r="BM132" s="133" t="s">
        <v>247</v>
      </c>
    </row>
    <row r="133" spans="2:65" s="1" customFormat="1" ht="35.4" customHeight="1">
      <c r="B133" s="123"/>
      <c r="C133" s="145" t="s">
        <v>146</v>
      </c>
      <c r="D133" s="145" t="s">
        <v>138</v>
      </c>
      <c r="E133" s="146" t="s">
        <v>139</v>
      </c>
      <c r="F133" s="147" t="s">
        <v>321</v>
      </c>
      <c r="G133" s="148" t="s">
        <v>134</v>
      </c>
      <c r="H133" s="149">
        <v>12.5</v>
      </c>
      <c r="I133" s="155"/>
      <c r="J133" s="153">
        <f>ROUND(I133*H133,2)</f>
        <v>0</v>
      </c>
      <c r="K133" s="136" t="s">
        <v>116</v>
      </c>
      <c r="L133" s="137"/>
      <c r="M133" s="138" t="s">
        <v>1</v>
      </c>
      <c r="N133" s="139" t="s">
        <v>33</v>
      </c>
      <c r="O133" s="131">
        <v>0</v>
      </c>
      <c r="P133" s="131">
        <f>O133*H133</f>
        <v>0</v>
      </c>
      <c r="Q133" s="131">
        <v>1.1E-4</v>
      </c>
      <c r="R133" s="131">
        <f>Q133*H133</f>
        <v>1.3750000000000001E-3</v>
      </c>
      <c r="S133" s="131">
        <v>0</v>
      </c>
      <c r="T133" s="132">
        <f>S133*H133</f>
        <v>0</v>
      </c>
      <c r="AR133" s="133" t="s">
        <v>135</v>
      </c>
      <c r="AT133" s="133" t="s">
        <v>138</v>
      </c>
      <c r="AU133" s="133" t="s">
        <v>118</v>
      </c>
      <c r="AY133" s="13" t="s">
        <v>110</v>
      </c>
      <c r="BE133" s="134">
        <f>IF(N133="základná",J133,0)</f>
        <v>0</v>
      </c>
      <c r="BF133" s="134">
        <f>IF(N133="znížená",J133,0)</f>
        <v>0</v>
      </c>
      <c r="BG133" s="134">
        <f>IF(N133="zákl. prenesená",J133,0)</f>
        <v>0</v>
      </c>
      <c r="BH133" s="134">
        <f>IF(N133="zníž. prenesená",J133,0)</f>
        <v>0</v>
      </c>
      <c r="BI133" s="134">
        <f>IF(N133="nulová",J133,0)</f>
        <v>0</v>
      </c>
      <c r="BJ133" s="13" t="s">
        <v>118</v>
      </c>
      <c r="BK133" s="135">
        <f>ROUND(I133*H133,3)</f>
        <v>0</v>
      </c>
      <c r="BL133" s="13" t="s">
        <v>135</v>
      </c>
      <c r="BM133" s="133" t="s">
        <v>248</v>
      </c>
    </row>
    <row r="134" spans="2:65" s="11" customFormat="1" ht="22.95" customHeight="1">
      <c r="B134" s="113"/>
      <c r="D134" s="114" t="s">
        <v>66</v>
      </c>
      <c r="E134" s="122" t="s">
        <v>141</v>
      </c>
      <c r="F134" s="122" t="s">
        <v>142</v>
      </c>
      <c r="I134" s="154"/>
      <c r="J134" s="156">
        <f>SUM(J135:J147)</f>
        <v>0</v>
      </c>
      <c r="L134" s="113"/>
      <c r="M134" s="116"/>
      <c r="N134" s="117"/>
      <c r="O134" s="117"/>
      <c r="P134" s="118">
        <f>SUM(P135:P147)</f>
        <v>0</v>
      </c>
      <c r="Q134" s="117"/>
      <c r="R134" s="118">
        <f>SUM(R135:R147)</f>
        <v>0</v>
      </c>
      <c r="S134" s="117"/>
      <c r="T134" s="119">
        <f>SUM(T135:T147)</f>
        <v>0</v>
      </c>
      <c r="AR134" s="114" t="s">
        <v>118</v>
      </c>
      <c r="AT134" s="120" t="s">
        <v>66</v>
      </c>
      <c r="AU134" s="120" t="s">
        <v>75</v>
      </c>
      <c r="AY134" s="114" t="s">
        <v>110</v>
      </c>
      <c r="BK134" s="121">
        <f>SUM(BK135:BK147)</f>
        <v>0</v>
      </c>
    </row>
    <row r="135" spans="2:65" s="1" customFormat="1" ht="24.6" customHeight="1">
      <c r="B135" s="123"/>
      <c r="C135" s="124" t="s">
        <v>150</v>
      </c>
      <c r="D135" s="124" t="s">
        <v>112</v>
      </c>
      <c r="E135" s="125" t="s">
        <v>143</v>
      </c>
      <c r="F135" s="126" t="s">
        <v>322</v>
      </c>
      <c r="G135" s="127" t="s">
        <v>144</v>
      </c>
      <c r="H135" s="128">
        <v>166</v>
      </c>
      <c r="I135" s="153"/>
      <c r="J135" s="153">
        <f>ROUND(I135*H135,2)</f>
        <v>0</v>
      </c>
      <c r="K135" s="126" t="s">
        <v>1</v>
      </c>
      <c r="L135" s="25"/>
      <c r="M135" s="129" t="s">
        <v>1</v>
      </c>
      <c r="N135" s="130" t="s">
        <v>33</v>
      </c>
      <c r="O135" s="131">
        <v>0</v>
      </c>
      <c r="P135" s="131">
        <f t="shared" ref="P135:P147" si="1">O135*H135</f>
        <v>0</v>
      </c>
      <c r="Q135" s="131">
        <v>0</v>
      </c>
      <c r="R135" s="131">
        <f t="shared" ref="R135:R147" si="2">Q135*H135</f>
        <v>0</v>
      </c>
      <c r="S135" s="131">
        <v>0</v>
      </c>
      <c r="T135" s="132">
        <f t="shared" ref="T135:T147" si="3">S135*H135</f>
        <v>0</v>
      </c>
      <c r="AR135" s="133" t="s">
        <v>117</v>
      </c>
      <c r="AT135" s="133" t="s">
        <v>112</v>
      </c>
      <c r="AU135" s="133" t="s">
        <v>118</v>
      </c>
      <c r="AY135" s="13" t="s">
        <v>110</v>
      </c>
      <c r="BE135" s="134">
        <f t="shared" ref="BE135:BE147" si="4">IF(N135="základná",J135,0)</f>
        <v>0</v>
      </c>
      <c r="BF135" s="134">
        <f t="shared" ref="BF135:BF147" si="5">IF(N135="znížená",J135,0)</f>
        <v>0</v>
      </c>
      <c r="BG135" s="134">
        <f t="shared" ref="BG135:BG147" si="6">IF(N135="zákl. prenesená",J135,0)</f>
        <v>0</v>
      </c>
      <c r="BH135" s="134">
        <f t="shared" ref="BH135:BH147" si="7">IF(N135="zníž. prenesená",J135,0)</f>
        <v>0</v>
      </c>
      <c r="BI135" s="134">
        <f t="shared" ref="BI135:BI147" si="8">IF(N135="nulová",J135,0)</f>
        <v>0</v>
      </c>
      <c r="BJ135" s="13" t="s">
        <v>118</v>
      </c>
      <c r="BK135" s="135">
        <f t="shared" ref="BK135:BK147" si="9">ROUND(I135*H135,3)</f>
        <v>0</v>
      </c>
      <c r="BL135" s="13" t="s">
        <v>117</v>
      </c>
      <c r="BM135" s="133" t="s">
        <v>249</v>
      </c>
    </row>
    <row r="136" spans="2:65" s="1" customFormat="1" ht="24.6" customHeight="1">
      <c r="B136" s="123"/>
      <c r="C136" s="124" t="s">
        <v>153</v>
      </c>
      <c r="D136" s="124" t="s">
        <v>112</v>
      </c>
      <c r="E136" s="125" t="s">
        <v>147</v>
      </c>
      <c r="F136" s="126" t="s">
        <v>323</v>
      </c>
      <c r="G136" s="127" t="s">
        <v>148</v>
      </c>
      <c r="H136" s="128">
        <v>486</v>
      </c>
      <c r="I136" s="153"/>
      <c r="J136" s="153">
        <f t="shared" ref="J136:J147" si="10">ROUND(I136*H136,2)</f>
        <v>0</v>
      </c>
      <c r="K136" s="126" t="s">
        <v>1</v>
      </c>
      <c r="L136" s="25"/>
      <c r="M136" s="129" t="s">
        <v>1</v>
      </c>
      <c r="N136" s="130" t="s">
        <v>33</v>
      </c>
      <c r="O136" s="131">
        <v>0</v>
      </c>
      <c r="P136" s="131">
        <f t="shared" si="1"/>
        <v>0</v>
      </c>
      <c r="Q136" s="131">
        <v>0</v>
      </c>
      <c r="R136" s="131">
        <f t="shared" si="2"/>
        <v>0</v>
      </c>
      <c r="S136" s="131">
        <v>0</v>
      </c>
      <c r="T136" s="132">
        <f t="shared" si="3"/>
        <v>0</v>
      </c>
      <c r="AR136" s="133" t="s">
        <v>117</v>
      </c>
      <c r="AT136" s="133" t="s">
        <v>112</v>
      </c>
      <c r="AU136" s="133" t="s">
        <v>118</v>
      </c>
      <c r="AY136" s="13" t="s">
        <v>110</v>
      </c>
      <c r="BE136" s="134">
        <f t="shared" si="4"/>
        <v>0</v>
      </c>
      <c r="BF136" s="134">
        <f t="shared" si="5"/>
        <v>0</v>
      </c>
      <c r="BG136" s="134">
        <f t="shared" si="6"/>
        <v>0</v>
      </c>
      <c r="BH136" s="134">
        <f t="shared" si="7"/>
        <v>0</v>
      </c>
      <c r="BI136" s="134">
        <f t="shared" si="8"/>
        <v>0</v>
      </c>
      <c r="BJ136" s="13" t="s">
        <v>118</v>
      </c>
      <c r="BK136" s="135">
        <f t="shared" si="9"/>
        <v>0</v>
      </c>
      <c r="BL136" s="13" t="s">
        <v>117</v>
      </c>
      <c r="BM136" s="133" t="s">
        <v>250</v>
      </c>
    </row>
    <row r="137" spans="2:65" s="1" customFormat="1" ht="24.6" customHeight="1">
      <c r="B137" s="123"/>
      <c r="C137" s="124" t="s">
        <v>157</v>
      </c>
      <c r="D137" s="124" t="s">
        <v>112</v>
      </c>
      <c r="E137" s="125" t="s">
        <v>151</v>
      </c>
      <c r="F137" s="126" t="s">
        <v>324</v>
      </c>
      <c r="G137" s="127" t="s">
        <v>148</v>
      </c>
      <c r="H137" s="128">
        <v>112</v>
      </c>
      <c r="I137" s="153"/>
      <c r="J137" s="153">
        <f t="shared" si="10"/>
        <v>0</v>
      </c>
      <c r="K137" s="126" t="s">
        <v>1</v>
      </c>
      <c r="L137" s="25"/>
      <c r="M137" s="129" t="s">
        <v>1</v>
      </c>
      <c r="N137" s="130" t="s">
        <v>33</v>
      </c>
      <c r="O137" s="131">
        <v>0</v>
      </c>
      <c r="P137" s="131">
        <f t="shared" si="1"/>
        <v>0</v>
      </c>
      <c r="Q137" s="131">
        <v>0</v>
      </c>
      <c r="R137" s="131">
        <f t="shared" si="2"/>
        <v>0</v>
      </c>
      <c r="S137" s="131">
        <v>0</v>
      </c>
      <c r="T137" s="132">
        <f t="shared" si="3"/>
        <v>0</v>
      </c>
      <c r="AR137" s="133" t="s">
        <v>117</v>
      </c>
      <c r="AT137" s="133" t="s">
        <v>112</v>
      </c>
      <c r="AU137" s="133" t="s">
        <v>118</v>
      </c>
      <c r="AY137" s="13" t="s">
        <v>110</v>
      </c>
      <c r="BE137" s="134">
        <f t="shared" si="4"/>
        <v>0</v>
      </c>
      <c r="BF137" s="134">
        <f t="shared" si="5"/>
        <v>0</v>
      </c>
      <c r="BG137" s="134">
        <f t="shared" si="6"/>
        <v>0</v>
      </c>
      <c r="BH137" s="134">
        <f t="shared" si="7"/>
        <v>0</v>
      </c>
      <c r="BI137" s="134">
        <f t="shared" si="8"/>
        <v>0</v>
      </c>
      <c r="BJ137" s="13" t="s">
        <v>118</v>
      </c>
      <c r="BK137" s="135">
        <f t="shared" si="9"/>
        <v>0</v>
      </c>
      <c r="BL137" s="13" t="s">
        <v>117</v>
      </c>
      <c r="BM137" s="133" t="s">
        <v>251</v>
      </c>
    </row>
    <row r="138" spans="2:65" s="1" customFormat="1" ht="16.5" customHeight="1">
      <c r="B138" s="123"/>
      <c r="C138" s="124" t="s">
        <v>161</v>
      </c>
      <c r="D138" s="124" t="s">
        <v>112</v>
      </c>
      <c r="E138" s="125" t="s">
        <v>154</v>
      </c>
      <c r="F138" s="126" t="s">
        <v>155</v>
      </c>
      <c r="G138" s="127" t="s">
        <v>144</v>
      </c>
      <c r="H138" s="128">
        <v>54.5</v>
      </c>
      <c r="I138" s="153"/>
      <c r="J138" s="153">
        <f t="shared" si="10"/>
        <v>0</v>
      </c>
      <c r="K138" s="126" t="s">
        <v>1</v>
      </c>
      <c r="L138" s="25"/>
      <c r="M138" s="129" t="s">
        <v>1</v>
      </c>
      <c r="N138" s="130" t="s">
        <v>33</v>
      </c>
      <c r="O138" s="131">
        <v>0</v>
      </c>
      <c r="P138" s="131">
        <f t="shared" si="1"/>
        <v>0</v>
      </c>
      <c r="Q138" s="131">
        <v>0</v>
      </c>
      <c r="R138" s="131">
        <f t="shared" si="2"/>
        <v>0</v>
      </c>
      <c r="S138" s="131">
        <v>0</v>
      </c>
      <c r="T138" s="132">
        <f t="shared" si="3"/>
        <v>0</v>
      </c>
      <c r="AR138" s="133" t="s">
        <v>135</v>
      </c>
      <c r="AT138" s="133" t="s">
        <v>112</v>
      </c>
      <c r="AU138" s="133" t="s">
        <v>118</v>
      </c>
      <c r="AY138" s="13" t="s">
        <v>110</v>
      </c>
      <c r="BE138" s="134">
        <f t="shared" si="4"/>
        <v>0</v>
      </c>
      <c r="BF138" s="134">
        <f t="shared" si="5"/>
        <v>0</v>
      </c>
      <c r="BG138" s="134">
        <f t="shared" si="6"/>
        <v>0</v>
      </c>
      <c r="BH138" s="134">
        <f t="shared" si="7"/>
        <v>0</v>
      </c>
      <c r="BI138" s="134">
        <f t="shared" si="8"/>
        <v>0</v>
      </c>
      <c r="BJ138" s="13" t="s">
        <v>118</v>
      </c>
      <c r="BK138" s="135">
        <f t="shared" si="9"/>
        <v>0</v>
      </c>
      <c r="BL138" s="13" t="s">
        <v>135</v>
      </c>
      <c r="BM138" s="133" t="s">
        <v>252</v>
      </c>
    </row>
    <row r="139" spans="2:65" s="1" customFormat="1" ht="16.5" customHeight="1">
      <c r="B139" s="123"/>
      <c r="C139" s="124" t="s">
        <v>165</v>
      </c>
      <c r="D139" s="124" t="s">
        <v>112</v>
      </c>
      <c r="E139" s="125" t="s">
        <v>158</v>
      </c>
      <c r="F139" s="126" t="s">
        <v>159</v>
      </c>
      <c r="G139" s="127" t="s">
        <v>144</v>
      </c>
      <c r="H139" s="128">
        <v>53</v>
      </c>
      <c r="I139" s="153"/>
      <c r="J139" s="153">
        <f t="shared" si="10"/>
        <v>0</v>
      </c>
      <c r="K139" s="126" t="s">
        <v>1</v>
      </c>
      <c r="L139" s="25"/>
      <c r="M139" s="129" t="s">
        <v>1</v>
      </c>
      <c r="N139" s="130" t="s">
        <v>33</v>
      </c>
      <c r="O139" s="131">
        <v>0</v>
      </c>
      <c r="P139" s="131">
        <f t="shared" si="1"/>
        <v>0</v>
      </c>
      <c r="Q139" s="131">
        <v>0</v>
      </c>
      <c r="R139" s="131">
        <f t="shared" si="2"/>
        <v>0</v>
      </c>
      <c r="S139" s="131">
        <v>0</v>
      </c>
      <c r="T139" s="132">
        <f t="shared" si="3"/>
        <v>0</v>
      </c>
      <c r="AR139" s="133" t="s">
        <v>135</v>
      </c>
      <c r="AT139" s="133" t="s">
        <v>112</v>
      </c>
      <c r="AU139" s="133" t="s">
        <v>118</v>
      </c>
      <c r="AY139" s="13" t="s">
        <v>110</v>
      </c>
      <c r="BE139" s="134">
        <f t="shared" si="4"/>
        <v>0</v>
      </c>
      <c r="BF139" s="134">
        <f t="shared" si="5"/>
        <v>0</v>
      </c>
      <c r="BG139" s="134">
        <f t="shared" si="6"/>
        <v>0</v>
      </c>
      <c r="BH139" s="134">
        <f t="shared" si="7"/>
        <v>0</v>
      </c>
      <c r="BI139" s="134">
        <f t="shared" si="8"/>
        <v>0</v>
      </c>
      <c r="BJ139" s="13" t="s">
        <v>118</v>
      </c>
      <c r="BK139" s="135">
        <f t="shared" si="9"/>
        <v>0</v>
      </c>
      <c r="BL139" s="13" t="s">
        <v>135</v>
      </c>
      <c r="BM139" s="133" t="s">
        <v>253</v>
      </c>
    </row>
    <row r="140" spans="2:65" s="1" customFormat="1" ht="16.5" customHeight="1">
      <c r="B140" s="123"/>
      <c r="C140" s="124" t="s">
        <v>169</v>
      </c>
      <c r="D140" s="124" t="s">
        <v>112</v>
      </c>
      <c r="E140" s="125" t="s">
        <v>162</v>
      </c>
      <c r="F140" s="126" t="s">
        <v>163</v>
      </c>
      <c r="G140" s="127" t="s">
        <v>148</v>
      </c>
      <c r="H140" s="128">
        <v>44</v>
      </c>
      <c r="I140" s="153"/>
      <c r="J140" s="153">
        <f t="shared" si="10"/>
        <v>0</v>
      </c>
      <c r="K140" s="126" t="s">
        <v>1</v>
      </c>
      <c r="L140" s="25"/>
      <c r="M140" s="129" t="s">
        <v>1</v>
      </c>
      <c r="N140" s="130" t="s">
        <v>33</v>
      </c>
      <c r="O140" s="131">
        <v>0</v>
      </c>
      <c r="P140" s="131">
        <f t="shared" si="1"/>
        <v>0</v>
      </c>
      <c r="Q140" s="131">
        <v>0</v>
      </c>
      <c r="R140" s="131">
        <f t="shared" si="2"/>
        <v>0</v>
      </c>
      <c r="S140" s="131">
        <v>0</v>
      </c>
      <c r="T140" s="132">
        <f t="shared" si="3"/>
        <v>0</v>
      </c>
      <c r="AR140" s="133" t="s">
        <v>135</v>
      </c>
      <c r="AT140" s="133" t="s">
        <v>112</v>
      </c>
      <c r="AU140" s="133" t="s">
        <v>118</v>
      </c>
      <c r="AY140" s="13" t="s">
        <v>110</v>
      </c>
      <c r="BE140" s="134">
        <f t="shared" si="4"/>
        <v>0</v>
      </c>
      <c r="BF140" s="134">
        <f t="shared" si="5"/>
        <v>0</v>
      </c>
      <c r="BG140" s="134">
        <f t="shared" si="6"/>
        <v>0</v>
      </c>
      <c r="BH140" s="134">
        <f t="shared" si="7"/>
        <v>0</v>
      </c>
      <c r="BI140" s="134">
        <f t="shared" si="8"/>
        <v>0</v>
      </c>
      <c r="BJ140" s="13" t="s">
        <v>118</v>
      </c>
      <c r="BK140" s="135">
        <f t="shared" si="9"/>
        <v>0</v>
      </c>
      <c r="BL140" s="13" t="s">
        <v>135</v>
      </c>
      <c r="BM140" s="133" t="s">
        <v>254</v>
      </c>
    </row>
    <row r="141" spans="2:65" s="1" customFormat="1" ht="16.5" customHeight="1">
      <c r="B141" s="123"/>
      <c r="C141" s="124" t="s">
        <v>173</v>
      </c>
      <c r="D141" s="124" t="s">
        <v>112</v>
      </c>
      <c r="E141" s="125" t="s">
        <v>166</v>
      </c>
      <c r="F141" s="126" t="s">
        <v>167</v>
      </c>
      <c r="G141" s="127" t="s">
        <v>148</v>
      </c>
      <c r="H141" s="128">
        <v>44</v>
      </c>
      <c r="I141" s="153"/>
      <c r="J141" s="153">
        <f t="shared" si="10"/>
        <v>0</v>
      </c>
      <c r="K141" s="126" t="s">
        <v>1</v>
      </c>
      <c r="L141" s="25"/>
      <c r="M141" s="129" t="s">
        <v>1</v>
      </c>
      <c r="N141" s="130" t="s">
        <v>33</v>
      </c>
      <c r="O141" s="131">
        <v>0</v>
      </c>
      <c r="P141" s="131">
        <f t="shared" si="1"/>
        <v>0</v>
      </c>
      <c r="Q141" s="131">
        <v>0</v>
      </c>
      <c r="R141" s="131">
        <f t="shared" si="2"/>
        <v>0</v>
      </c>
      <c r="S141" s="131">
        <v>0</v>
      </c>
      <c r="T141" s="132">
        <f t="shared" si="3"/>
        <v>0</v>
      </c>
      <c r="AR141" s="133" t="s">
        <v>135</v>
      </c>
      <c r="AT141" s="133" t="s">
        <v>112</v>
      </c>
      <c r="AU141" s="133" t="s">
        <v>118</v>
      </c>
      <c r="AY141" s="13" t="s">
        <v>110</v>
      </c>
      <c r="BE141" s="134">
        <f t="shared" si="4"/>
        <v>0</v>
      </c>
      <c r="BF141" s="134">
        <f t="shared" si="5"/>
        <v>0</v>
      </c>
      <c r="BG141" s="134">
        <f t="shared" si="6"/>
        <v>0</v>
      </c>
      <c r="BH141" s="134">
        <f t="shared" si="7"/>
        <v>0</v>
      </c>
      <c r="BI141" s="134">
        <f t="shared" si="8"/>
        <v>0</v>
      </c>
      <c r="BJ141" s="13" t="s">
        <v>118</v>
      </c>
      <c r="BK141" s="135">
        <f t="shared" si="9"/>
        <v>0</v>
      </c>
      <c r="BL141" s="13" t="s">
        <v>135</v>
      </c>
      <c r="BM141" s="133" t="s">
        <v>255</v>
      </c>
    </row>
    <row r="142" spans="2:65" s="1" customFormat="1" ht="16.5" customHeight="1">
      <c r="B142" s="123"/>
      <c r="C142" s="124" t="s">
        <v>177</v>
      </c>
      <c r="D142" s="124" t="s">
        <v>112</v>
      </c>
      <c r="E142" s="125" t="s">
        <v>170</v>
      </c>
      <c r="F142" s="126" t="s">
        <v>171</v>
      </c>
      <c r="G142" s="127" t="s">
        <v>148</v>
      </c>
      <c r="H142" s="128">
        <v>44</v>
      </c>
      <c r="I142" s="153"/>
      <c r="J142" s="153">
        <f t="shared" si="10"/>
        <v>0</v>
      </c>
      <c r="K142" s="126" t="s">
        <v>1</v>
      </c>
      <c r="L142" s="25"/>
      <c r="M142" s="129" t="s">
        <v>1</v>
      </c>
      <c r="N142" s="130" t="s">
        <v>33</v>
      </c>
      <c r="O142" s="131">
        <v>0</v>
      </c>
      <c r="P142" s="131">
        <f t="shared" si="1"/>
        <v>0</v>
      </c>
      <c r="Q142" s="131">
        <v>0</v>
      </c>
      <c r="R142" s="131">
        <f t="shared" si="2"/>
        <v>0</v>
      </c>
      <c r="S142" s="131">
        <v>0</v>
      </c>
      <c r="T142" s="132">
        <f t="shared" si="3"/>
        <v>0</v>
      </c>
      <c r="AR142" s="133" t="s">
        <v>135</v>
      </c>
      <c r="AT142" s="133" t="s">
        <v>112</v>
      </c>
      <c r="AU142" s="133" t="s">
        <v>118</v>
      </c>
      <c r="AY142" s="13" t="s">
        <v>110</v>
      </c>
      <c r="BE142" s="134">
        <f t="shared" si="4"/>
        <v>0</v>
      </c>
      <c r="BF142" s="134">
        <f t="shared" si="5"/>
        <v>0</v>
      </c>
      <c r="BG142" s="134">
        <f t="shared" si="6"/>
        <v>0</v>
      </c>
      <c r="BH142" s="134">
        <f t="shared" si="7"/>
        <v>0</v>
      </c>
      <c r="BI142" s="134">
        <f t="shared" si="8"/>
        <v>0</v>
      </c>
      <c r="BJ142" s="13" t="s">
        <v>118</v>
      </c>
      <c r="BK142" s="135">
        <f t="shared" si="9"/>
        <v>0</v>
      </c>
      <c r="BL142" s="13" t="s">
        <v>135</v>
      </c>
      <c r="BM142" s="133" t="s">
        <v>256</v>
      </c>
    </row>
    <row r="143" spans="2:65" s="1" customFormat="1" ht="16.5" customHeight="1">
      <c r="B143" s="123"/>
      <c r="C143" s="124" t="s">
        <v>181</v>
      </c>
      <c r="D143" s="124" t="s">
        <v>112</v>
      </c>
      <c r="E143" s="125" t="s">
        <v>174</v>
      </c>
      <c r="F143" s="126" t="s">
        <v>175</v>
      </c>
      <c r="G143" s="127" t="s">
        <v>148</v>
      </c>
      <c r="H143" s="128">
        <v>18</v>
      </c>
      <c r="I143" s="153"/>
      <c r="J143" s="153">
        <f t="shared" si="10"/>
        <v>0</v>
      </c>
      <c r="K143" s="126" t="s">
        <v>1</v>
      </c>
      <c r="L143" s="25"/>
      <c r="M143" s="129" t="s">
        <v>1</v>
      </c>
      <c r="N143" s="130" t="s">
        <v>33</v>
      </c>
      <c r="O143" s="131">
        <v>0</v>
      </c>
      <c r="P143" s="131">
        <f t="shared" si="1"/>
        <v>0</v>
      </c>
      <c r="Q143" s="131">
        <v>0</v>
      </c>
      <c r="R143" s="131">
        <f t="shared" si="2"/>
        <v>0</v>
      </c>
      <c r="S143" s="131">
        <v>0</v>
      </c>
      <c r="T143" s="132">
        <f t="shared" si="3"/>
        <v>0</v>
      </c>
      <c r="AR143" s="133" t="s">
        <v>135</v>
      </c>
      <c r="AT143" s="133" t="s">
        <v>112</v>
      </c>
      <c r="AU143" s="133" t="s">
        <v>118</v>
      </c>
      <c r="AY143" s="13" t="s">
        <v>110</v>
      </c>
      <c r="BE143" s="134">
        <f t="shared" si="4"/>
        <v>0</v>
      </c>
      <c r="BF143" s="134">
        <f t="shared" si="5"/>
        <v>0</v>
      </c>
      <c r="BG143" s="134">
        <f t="shared" si="6"/>
        <v>0</v>
      </c>
      <c r="BH143" s="134">
        <f t="shared" si="7"/>
        <v>0</v>
      </c>
      <c r="BI143" s="134">
        <f t="shared" si="8"/>
        <v>0</v>
      </c>
      <c r="BJ143" s="13" t="s">
        <v>118</v>
      </c>
      <c r="BK143" s="135">
        <f t="shared" si="9"/>
        <v>0</v>
      </c>
      <c r="BL143" s="13" t="s">
        <v>135</v>
      </c>
      <c r="BM143" s="133" t="s">
        <v>257</v>
      </c>
    </row>
    <row r="144" spans="2:65" s="1" customFormat="1" ht="16.5" customHeight="1">
      <c r="B144" s="123"/>
      <c r="C144" s="124" t="s">
        <v>185</v>
      </c>
      <c r="D144" s="124" t="s">
        <v>112</v>
      </c>
      <c r="E144" s="125" t="s">
        <v>178</v>
      </c>
      <c r="F144" s="126" t="s">
        <v>179</v>
      </c>
      <c r="G144" s="127" t="s">
        <v>148</v>
      </c>
      <c r="H144" s="128">
        <v>98</v>
      </c>
      <c r="I144" s="153"/>
      <c r="J144" s="153">
        <f t="shared" si="10"/>
        <v>0</v>
      </c>
      <c r="K144" s="126" t="s">
        <v>1</v>
      </c>
      <c r="L144" s="25"/>
      <c r="M144" s="129" t="s">
        <v>1</v>
      </c>
      <c r="N144" s="130" t="s">
        <v>33</v>
      </c>
      <c r="O144" s="131">
        <v>0</v>
      </c>
      <c r="P144" s="131">
        <f t="shared" si="1"/>
        <v>0</v>
      </c>
      <c r="Q144" s="131">
        <v>0</v>
      </c>
      <c r="R144" s="131">
        <f t="shared" si="2"/>
        <v>0</v>
      </c>
      <c r="S144" s="131">
        <v>0</v>
      </c>
      <c r="T144" s="132">
        <f t="shared" si="3"/>
        <v>0</v>
      </c>
      <c r="AR144" s="133" t="s">
        <v>135</v>
      </c>
      <c r="AT144" s="133" t="s">
        <v>112</v>
      </c>
      <c r="AU144" s="133" t="s">
        <v>118</v>
      </c>
      <c r="AY144" s="13" t="s">
        <v>110</v>
      </c>
      <c r="BE144" s="134">
        <f t="shared" si="4"/>
        <v>0</v>
      </c>
      <c r="BF144" s="134">
        <f t="shared" si="5"/>
        <v>0</v>
      </c>
      <c r="BG144" s="134">
        <f t="shared" si="6"/>
        <v>0</v>
      </c>
      <c r="BH144" s="134">
        <f t="shared" si="7"/>
        <v>0</v>
      </c>
      <c r="BI144" s="134">
        <f t="shared" si="8"/>
        <v>0</v>
      </c>
      <c r="BJ144" s="13" t="s">
        <v>118</v>
      </c>
      <c r="BK144" s="135">
        <f t="shared" si="9"/>
        <v>0</v>
      </c>
      <c r="BL144" s="13" t="s">
        <v>135</v>
      </c>
      <c r="BM144" s="133" t="s">
        <v>258</v>
      </c>
    </row>
    <row r="145" spans="2:65" s="1" customFormat="1" ht="16.5" customHeight="1">
      <c r="B145" s="123"/>
      <c r="C145" s="124" t="s">
        <v>189</v>
      </c>
      <c r="D145" s="124" t="s">
        <v>112</v>
      </c>
      <c r="E145" s="125" t="s">
        <v>182</v>
      </c>
      <c r="F145" s="126" t="s">
        <v>183</v>
      </c>
      <c r="G145" s="127" t="s">
        <v>144</v>
      </c>
      <c r="H145" s="128">
        <v>32.5</v>
      </c>
      <c r="I145" s="153"/>
      <c r="J145" s="153">
        <f t="shared" si="10"/>
        <v>0</v>
      </c>
      <c r="K145" s="126" t="s">
        <v>1</v>
      </c>
      <c r="L145" s="25"/>
      <c r="M145" s="129" t="s">
        <v>1</v>
      </c>
      <c r="N145" s="130" t="s">
        <v>33</v>
      </c>
      <c r="O145" s="131">
        <v>0</v>
      </c>
      <c r="P145" s="131">
        <f t="shared" si="1"/>
        <v>0</v>
      </c>
      <c r="Q145" s="131">
        <v>0</v>
      </c>
      <c r="R145" s="131">
        <f t="shared" si="2"/>
        <v>0</v>
      </c>
      <c r="S145" s="131">
        <v>0</v>
      </c>
      <c r="T145" s="132">
        <f t="shared" si="3"/>
        <v>0</v>
      </c>
      <c r="AR145" s="133" t="s">
        <v>135</v>
      </c>
      <c r="AT145" s="133" t="s">
        <v>112</v>
      </c>
      <c r="AU145" s="133" t="s">
        <v>118</v>
      </c>
      <c r="AY145" s="13" t="s">
        <v>110</v>
      </c>
      <c r="BE145" s="134">
        <f t="shared" si="4"/>
        <v>0</v>
      </c>
      <c r="BF145" s="134">
        <f t="shared" si="5"/>
        <v>0</v>
      </c>
      <c r="BG145" s="134">
        <f t="shared" si="6"/>
        <v>0</v>
      </c>
      <c r="BH145" s="134">
        <f t="shared" si="7"/>
        <v>0</v>
      </c>
      <c r="BI145" s="134">
        <f t="shared" si="8"/>
        <v>0</v>
      </c>
      <c r="BJ145" s="13" t="s">
        <v>118</v>
      </c>
      <c r="BK145" s="135">
        <f t="shared" si="9"/>
        <v>0</v>
      </c>
      <c r="BL145" s="13" t="s">
        <v>135</v>
      </c>
      <c r="BM145" s="133" t="s">
        <v>259</v>
      </c>
    </row>
    <row r="146" spans="2:65" s="1" customFormat="1" ht="16.5" customHeight="1">
      <c r="B146" s="123"/>
      <c r="C146" s="124" t="s">
        <v>213</v>
      </c>
      <c r="D146" s="124" t="s">
        <v>112</v>
      </c>
      <c r="E146" s="125" t="s">
        <v>186</v>
      </c>
      <c r="F146" s="126" t="s">
        <v>187</v>
      </c>
      <c r="G146" s="127" t="s">
        <v>134</v>
      </c>
      <c r="H146" s="128">
        <v>18</v>
      </c>
      <c r="I146" s="153"/>
      <c r="J146" s="153">
        <f t="shared" si="10"/>
        <v>0</v>
      </c>
      <c r="K146" s="126" t="s">
        <v>1</v>
      </c>
      <c r="L146" s="25"/>
      <c r="M146" s="129" t="s">
        <v>1</v>
      </c>
      <c r="N146" s="130" t="s">
        <v>33</v>
      </c>
      <c r="O146" s="131">
        <v>0</v>
      </c>
      <c r="P146" s="131">
        <f t="shared" si="1"/>
        <v>0</v>
      </c>
      <c r="Q146" s="131">
        <v>0</v>
      </c>
      <c r="R146" s="131">
        <f t="shared" si="2"/>
        <v>0</v>
      </c>
      <c r="S146" s="131">
        <v>0</v>
      </c>
      <c r="T146" s="132">
        <f t="shared" si="3"/>
        <v>0</v>
      </c>
      <c r="AR146" s="133" t="s">
        <v>135</v>
      </c>
      <c r="AT146" s="133" t="s">
        <v>112</v>
      </c>
      <c r="AU146" s="133" t="s">
        <v>118</v>
      </c>
      <c r="AY146" s="13" t="s">
        <v>110</v>
      </c>
      <c r="BE146" s="134">
        <f t="shared" si="4"/>
        <v>0</v>
      </c>
      <c r="BF146" s="134">
        <f t="shared" si="5"/>
        <v>0</v>
      </c>
      <c r="BG146" s="134">
        <f t="shared" si="6"/>
        <v>0</v>
      </c>
      <c r="BH146" s="134">
        <f t="shared" si="7"/>
        <v>0</v>
      </c>
      <c r="BI146" s="134">
        <f t="shared" si="8"/>
        <v>0</v>
      </c>
      <c r="BJ146" s="13" t="s">
        <v>118</v>
      </c>
      <c r="BK146" s="135">
        <f t="shared" si="9"/>
        <v>0</v>
      </c>
      <c r="BL146" s="13" t="s">
        <v>135</v>
      </c>
      <c r="BM146" s="133" t="s">
        <v>260</v>
      </c>
    </row>
    <row r="147" spans="2:65" s="1" customFormat="1" ht="16.5" customHeight="1">
      <c r="B147" s="123"/>
      <c r="C147" s="124" t="s">
        <v>217</v>
      </c>
      <c r="D147" s="124" t="s">
        <v>112</v>
      </c>
      <c r="E147" s="125" t="s">
        <v>190</v>
      </c>
      <c r="F147" s="126" t="s">
        <v>325</v>
      </c>
      <c r="G147" s="127" t="s">
        <v>134</v>
      </c>
      <c r="H147" s="128">
        <v>18</v>
      </c>
      <c r="I147" s="153"/>
      <c r="J147" s="153">
        <f t="shared" si="10"/>
        <v>0</v>
      </c>
      <c r="K147" s="126" t="s">
        <v>1</v>
      </c>
      <c r="L147" s="25"/>
      <c r="M147" s="129" t="s">
        <v>1</v>
      </c>
      <c r="N147" s="130" t="s">
        <v>33</v>
      </c>
      <c r="O147" s="131">
        <v>0</v>
      </c>
      <c r="P147" s="131">
        <f t="shared" si="1"/>
        <v>0</v>
      </c>
      <c r="Q147" s="131">
        <v>0</v>
      </c>
      <c r="R147" s="131">
        <f t="shared" si="2"/>
        <v>0</v>
      </c>
      <c r="S147" s="131">
        <v>0</v>
      </c>
      <c r="T147" s="132">
        <f t="shared" si="3"/>
        <v>0</v>
      </c>
      <c r="AR147" s="133" t="s">
        <v>135</v>
      </c>
      <c r="AT147" s="133" t="s">
        <v>112</v>
      </c>
      <c r="AU147" s="133" t="s">
        <v>118</v>
      </c>
      <c r="AY147" s="13" t="s">
        <v>110</v>
      </c>
      <c r="BE147" s="134">
        <f t="shared" si="4"/>
        <v>0</v>
      </c>
      <c r="BF147" s="134">
        <f t="shared" si="5"/>
        <v>0</v>
      </c>
      <c r="BG147" s="134">
        <f t="shared" si="6"/>
        <v>0</v>
      </c>
      <c r="BH147" s="134">
        <f t="shared" si="7"/>
        <v>0</v>
      </c>
      <c r="BI147" s="134">
        <f t="shared" si="8"/>
        <v>0</v>
      </c>
      <c r="BJ147" s="13" t="s">
        <v>118</v>
      </c>
      <c r="BK147" s="135">
        <f t="shared" si="9"/>
        <v>0</v>
      </c>
      <c r="BL147" s="13" t="s">
        <v>135</v>
      </c>
      <c r="BM147" s="133" t="s">
        <v>261</v>
      </c>
    </row>
    <row r="148" spans="2:65" s="11" customFormat="1" ht="22.95" customHeight="1">
      <c r="B148" s="113"/>
      <c r="D148" s="114" t="s">
        <v>66</v>
      </c>
      <c r="E148" s="122" t="s">
        <v>192</v>
      </c>
      <c r="F148" s="122" t="s">
        <v>193</v>
      </c>
      <c r="I148" s="161"/>
      <c r="J148" s="156">
        <f>SUM(J149:J151)</f>
        <v>0</v>
      </c>
      <c r="L148" s="113"/>
      <c r="M148" s="116"/>
      <c r="N148" s="117"/>
      <c r="O148" s="117"/>
      <c r="P148" s="118">
        <f>SUM(P149:P151)</f>
        <v>35.187779999999997</v>
      </c>
      <c r="Q148" s="117"/>
      <c r="R148" s="118">
        <f>SUM(R149:R151)</f>
        <v>0.23360999999999996</v>
      </c>
      <c r="S148" s="117"/>
      <c r="T148" s="119">
        <f>SUM(T149:T151)</f>
        <v>0</v>
      </c>
      <c r="AR148" s="114" t="s">
        <v>118</v>
      </c>
      <c r="AT148" s="120" t="s">
        <v>66</v>
      </c>
      <c r="AU148" s="120" t="s">
        <v>75</v>
      </c>
      <c r="AY148" s="114" t="s">
        <v>110</v>
      </c>
      <c r="BK148" s="121">
        <f>SUM(BK149:BK151)</f>
        <v>0</v>
      </c>
    </row>
    <row r="149" spans="2:65" s="1" customFormat="1" ht="24" customHeight="1">
      <c r="B149" s="123"/>
      <c r="C149" s="124" t="s">
        <v>221</v>
      </c>
      <c r="D149" s="124" t="s">
        <v>112</v>
      </c>
      <c r="E149" s="125" t="s">
        <v>195</v>
      </c>
      <c r="F149" s="126" t="s">
        <v>196</v>
      </c>
      <c r="G149" s="127" t="s">
        <v>197</v>
      </c>
      <c r="H149" s="128">
        <v>24</v>
      </c>
      <c r="I149" s="153"/>
      <c r="J149" s="153">
        <f>ROUND(I149*H149,2)</f>
        <v>0</v>
      </c>
      <c r="K149" s="126" t="s">
        <v>116</v>
      </c>
      <c r="L149" s="25"/>
      <c r="M149" s="129" t="s">
        <v>1</v>
      </c>
      <c r="N149" s="130" t="s">
        <v>33</v>
      </c>
      <c r="O149" s="131">
        <v>1.35527</v>
      </c>
      <c r="P149" s="131">
        <f>O149*H149</f>
        <v>32.526479999999999</v>
      </c>
      <c r="Q149" s="131">
        <v>8.3199999999999993E-3</v>
      </c>
      <c r="R149" s="131">
        <f>Q149*H149</f>
        <v>0.19967999999999997</v>
      </c>
      <c r="S149" s="131">
        <v>0</v>
      </c>
      <c r="T149" s="132">
        <f>S149*H149</f>
        <v>0</v>
      </c>
      <c r="AR149" s="133" t="s">
        <v>117</v>
      </c>
      <c r="AT149" s="133" t="s">
        <v>112</v>
      </c>
      <c r="AU149" s="133" t="s">
        <v>118</v>
      </c>
      <c r="AY149" s="13" t="s">
        <v>110</v>
      </c>
      <c r="BE149" s="134">
        <f>IF(N149="základná",J149,0)</f>
        <v>0</v>
      </c>
      <c r="BF149" s="134">
        <f>IF(N149="znížená",J149,0)</f>
        <v>0</v>
      </c>
      <c r="BG149" s="134">
        <f>IF(N149="zákl. prenesená",J149,0)</f>
        <v>0</v>
      </c>
      <c r="BH149" s="134">
        <f>IF(N149="zníž. prenesená",J149,0)</f>
        <v>0</v>
      </c>
      <c r="BI149" s="134">
        <f>IF(N149="nulová",J149,0)</f>
        <v>0</v>
      </c>
      <c r="BJ149" s="13" t="s">
        <v>118</v>
      </c>
      <c r="BK149" s="135">
        <f>ROUND(I149*H149,3)</f>
        <v>0</v>
      </c>
      <c r="BL149" s="13" t="s">
        <v>117</v>
      </c>
      <c r="BM149" s="133" t="s">
        <v>262</v>
      </c>
    </row>
    <row r="150" spans="2:65" s="1" customFormat="1" ht="24" customHeight="1">
      <c r="B150" s="123"/>
      <c r="C150" s="124" t="s">
        <v>7</v>
      </c>
      <c r="D150" s="124" t="s">
        <v>112</v>
      </c>
      <c r="E150" s="125" t="s">
        <v>199</v>
      </c>
      <c r="F150" s="126" t="s">
        <v>200</v>
      </c>
      <c r="G150" s="127" t="s">
        <v>197</v>
      </c>
      <c r="H150" s="128">
        <v>3</v>
      </c>
      <c r="I150" s="153"/>
      <c r="J150" s="153">
        <f t="shared" ref="J150:J151" si="11">ROUND(I150*H150,2)</f>
        <v>0</v>
      </c>
      <c r="K150" s="126" t="s">
        <v>116</v>
      </c>
      <c r="L150" s="25"/>
      <c r="M150" s="129" t="s">
        <v>1</v>
      </c>
      <c r="N150" s="130" t="s">
        <v>33</v>
      </c>
      <c r="O150" s="131">
        <v>0.8871</v>
      </c>
      <c r="P150" s="131">
        <f>O150*H150</f>
        <v>2.6612999999999998</v>
      </c>
      <c r="Q150" s="131">
        <v>4.3099999999999996E-3</v>
      </c>
      <c r="R150" s="131">
        <f>Q150*H150</f>
        <v>1.2929999999999999E-2</v>
      </c>
      <c r="S150" s="131">
        <v>0</v>
      </c>
      <c r="T150" s="132">
        <f>S150*H150</f>
        <v>0</v>
      </c>
      <c r="AR150" s="133" t="s">
        <v>189</v>
      </c>
      <c r="AT150" s="133" t="s">
        <v>112</v>
      </c>
      <c r="AU150" s="133" t="s">
        <v>118</v>
      </c>
      <c r="AY150" s="13" t="s">
        <v>110</v>
      </c>
      <c r="BE150" s="134">
        <f>IF(N150="základná",J150,0)</f>
        <v>0</v>
      </c>
      <c r="BF150" s="134">
        <f>IF(N150="znížená",J150,0)</f>
        <v>0</v>
      </c>
      <c r="BG150" s="134">
        <f>IF(N150="zákl. prenesená",J150,0)</f>
        <v>0</v>
      </c>
      <c r="BH150" s="134">
        <f>IF(N150="zníž. prenesená",J150,0)</f>
        <v>0</v>
      </c>
      <c r="BI150" s="134">
        <f>IF(N150="nulová",J150,0)</f>
        <v>0</v>
      </c>
      <c r="BJ150" s="13" t="s">
        <v>118</v>
      </c>
      <c r="BK150" s="135">
        <f>ROUND(I150*H150,3)</f>
        <v>0</v>
      </c>
      <c r="BL150" s="13" t="s">
        <v>189</v>
      </c>
      <c r="BM150" s="133" t="s">
        <v>263</v>
      </c>
    </row>
    <row r="151" spans="2:65" s="1" customFormat="1" ht="24" customHeight="1">
      <c r="B151" s="123"/>
      <c r="C151" s="145" t="s">
        <v>208</v>
      </c>
      <c r="D151" s="145" t="s">
        <v>138</v>
      </c>
      <c r="E151" s="146" t="s">
        <v>202</v>
      </c>
      <c r="F151" s="147" t="s">
        <v>203</v>
      </c>
      <c r="G151" s="148" t="s">
        <v>148</v>
      </c>
      <c r="H151" s="149">
        <v>3</v>
      </c>
      <c r="I151" s="155"/>
      <c r="J151" s="153">
        <f t="shared" si="11"/>
        <v>0</v>
      </c>
      <c r="K151" s="136" t="s">
        <v>1</v>
      </c>
      <c r="L151" s="137"/>
      <c r="M151" s="138" t="s">
        <v>1</v>
      </c>
      <c r="N151" s="139" t="s">
        <v>33</v>
      </c>
      <c r="O151" s="131">
        <v>0</v>
      </c>
      <c r="P151" s="131">
        <f>O151*H151</f>
        <v>0</v>
      </c>
      <c r="Q151" s="131">
        <v>7.0000000000000001E-3</v>
      </c>
      <c r="R151" s="131">
        <f>Q151*H151</f>
        <v>2.1000000000000001E-2</v>
      </c>
      <c r="S151" s="131">
        <v>0</v>
      </c>
      <c r="T151" s="132">
        <f>S151*H151</f>
        <v>0</v>
      </c>
      <c r="AR151" s="133" t="s">
        <v>204</v>
      </c>
      <c r="AT151" s="133" t="s">
        <v>138</v>
      </c>
      <c r="AU151" s="133" t="s">
        <v>118</v>
      </c>
      <c r="AY151" s="13" t="s">
        <v>110</v>
      </c>
      <c r="BE151" s="134">
        <f>IF(N151="základná",J151,0)</f>
        <v>0</v>
      </c>
      <c r="BF151" s="134">
        <f>IF(N151="znížená",J151,0)</f>
        <v>0</v>
      </c>
      <c r="BG151" s="134">
        <f>IF(N151="zákl. prenesená",J151,0)</f>
        <v>0</v>
      </c>
      <c r="BH151" s="134">
        <f>IF(N151="zníž. prenesená",J151,0)</f>
        <v>0</v>
      </c>
      <c r="BI151" s="134">
        <f>IF(N151="nulová",J151,0)</f>
        <v>0</v>
      </c>
      <c r="BJ151" s="13" t="s">
        <v>118</v>
      </c>
      <c r="BK151" s="135">
        <f>ROUND(I151*H151,3)</f>
        <v>0</v>
      </c>
      <c r="BL151" s="13" t="s">
        <v>189</v>
      </c>
      <c r="BM151" s="133" t="s">
        <v>264</v>
      </c>
    </row>
    <row r="152" spans="2:65" s="11" customFormat="1" ht="22.95" customHeight="1">
      <c r="B152" s="113"/>
      <c r="D152" s="114" t="s">
        <v>66</v>
      </c>
      <c r="E152" s="122" t="s">
        <v>206</v>
      </c>
      <c r="F152" s="122" t="s">
        <v>207</v>
      </c>
      <c r="I152" s="154"/>
      <c r="J152" s="156">
        <f>SUM(J153:J157)</f>
        <v>0</v>
      </c>
      <c r="L152" s="113"/>
      <c r="M152" s="116"/>
      <c r="N152" s="117"/>
      <c r="O152" s="117"/>
      <c r="P152" s="118">
        <f>SUM(P153:P157)</f>
        <v>0</v>
      </c>
      <c r="Q152" s="117"/>
      <c r="R152" s="118">
        <f>SUM(R153:R157)</f>
        <v>0</v>
      </c>
      <c r="S152" s="117"/>
      <c r="T152" s="119">
        <f>SUM(T153:T157)</f>
        <v>0</v>
      </c>
      <c r="AR152" s="114" t="s">
        <v>118</v>
      </c>
      <c r="AT152" s="120" t="s">
        <v>66</v>
      </c>
      <c r="AU152" s="120" t="s">
        <v>75</v>
      </c>
      <c r="AY152" s="114" t="s">
        <v>110</v>
      </c>
      <c r="BK152" s="121">
        <f>SUM(BK153:BK157)</f>
        <v>0</v>
      </c>
    </row>
    <row r="153" spans="2:65" s="1" customFormat="1" ht="16.5" customHeight="1">
      <c r="B153" s="123"/>
      <c r="C153" s="124" t="s">
        <v>131</v>
      </c>
      <c r="D153" s="124" t="s">
        <v>112</v>
      </c>
      <c r="E153" s="125" t="s">
        <v>209</v>
      </c>
      <c r="F153" s="126" t="s">
        <v>210</v>
      </c>
      <c r="G153" s="127" t="s">
        <v>211</v>
      </c>
      <c r="H153" s="128">
        <v>617.78</v>
      </c>
      <c r="I153" s="153"/>
      <c r="J153" s="153">
        <f>ROUND(I153*H153,2)</f>
        <v>0</v>
      </c>
      <c r="K153" s="126" t="s">
        <v>1</v>
      </c>
      <c r="L153" s="25"/>
      <c r="M153" s="129" t="s">
        <v>1</v>
      </c>
      <c r="N153" s="130" t="s">
        <v>33</v>
      </c>
      <c r="O153" s="131">
        <v>0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135</v>
      </c>
      <c r="AT153" s="133" t="s">
        <v>112</v>
      </c>
      <c r="AU153" s="133" t="s">
        <v>118</v>
      </c>
      <c r="AY153" s="13" t="s">
        <v>110</v>
      </c>
      <c r="BE153" s="134">
        <f>IF(N153="základná",J153,0)</f>
        <v>0</v>
      </c>
      <c r="BF153" s="134">
        <f>IF(N153="znížená",J153,0)</f>
        <v>0</v>
      </c>
      <c r="BG153" s="134">
        <f>IF(N153="zákl. prenesená",J153,0)</f>
        <v>0</v>
      </c>
      <c r="BH153" s="134">
        <f>IF(N153="zníž. prenesená",J153,0)</f>
        <v>0</v>
      </c>
      <c r="BI153" s="134">
        <f>IF(N153="nulová",J153,0)</f>
        <v>0</v>
      </c>
      <c r="BJ153" s="13" t="s">
        <v>118</v>
      </c>
      <c r="BK153" s="135">
        <f>ROUND(I153*H153,3)</f>
        <v>0</v>
      </c>
      <c r="BL153" s="13" t="s">
        <v>135</v>
      </c>
      <c r="BM153" s="133" t="s">
        <v>265</v>
      </c>
    </row>
    <row r="154" spans="2:65" s="1" customFormat="1" ht="24" customHeight="1">
      <c r="B154" s="123"/>
      <c r="C154" s="124">
        <v>23</v>
      </c>
      <c r="D154" s="124" t="s">
        <v>112</v>
      </c>
      <c r="E154" s="125" t="s">
        <v>266</v>
      </c>
      <c r="F154" s="126" t="s">
        <v>215</v>
      </c>
      <c r="G154" s="127" t="s">
        <v>197</v>
      </c>
      <c r="H154" s="128">
        <v>27.2</v>
      </c>
      <c r="I154" s="153"/>
      <c r="J154" s="153">
        <f t="shared" ref="J154:J157" si="12">ROUND(I154*H154,2)</f>
        <v>0</v>
      </c>
      <c r="K154" s="126" t="s">
        <v>1</v>
      </c>
      <c r="L154" s="25"/>
      <c r="M154" s="129" t="s">
        <v>1</v>
      </c>
      <c r="N154" s="130" t="s">
        <v>33</v>
      </c>
      <c r="O154" s="131">
        <v>0</v>
      </c>
      <c r="P154" s="131">
        <f>O154*H154</f>
        <v>0</v>
      </c>
      <c r="Q154" s="131">
        <v>0</v>
      </c>
      <c r="R154" s="131">
        <f>Q154*H154</f>
        <v>0</v>
      </c>
      <c r="S154" s="131">
        <v>0</v>
      </c>
      <c r="T154" s="132">
        <f>S154*H154</f>
        <v>0</v>
      </c>
      <c r="AR154" s="133" t="s">
        <v>135</v>
      </c>
      <c r="AT154" s="133" t="s">
        <v>112</v>
      </c>
      <c r="AU154" s="133" t="s">
        <v>118</v>
      </c>
      <c r="AY154" s="13" t="s">
        <v>110</v>
      </c>
      <c r="BE154" s="134">
        <f>IF(N154="základná",J154,0)</f>
        <v>0</v>
      </c>
      <c r="BF154" s="134">
        <f>IF(N154="znížená",J154,0)</f>
        <v>0</v>
      </c>
      <c r="BG154" s="134">
        <f>IF(N154="zákl. prenesená",J154,0)</f>
        <v>0</v>
      </c>
      <c r="BH154" s="134">
        <f>IF(N154="zníž. prenesená",J154,0)</f>
        <v>0</v>
      </c>
      <c r="BI154" s="134">
        <f>IF(N154="nulová",J154,0)</f>
        <v>0</v>
      </c>
      <c r="BJ154" s="13" t="s">
        <v>118</v>
      </c>
      <c r="BK154" s="135">
        <f>ROUND(I154*H154,3)</f>
        <v>0</v>
      </c>
      <c r="BL154" s="13" t="s">
        <v>135</v>
      </c>
      <c r="BM154" s="133" t="s">
        <v>267</v>
      </c>
    </row>
    <row r="155" spans="2:65" s="1" customFormat="1" ht="24" customHeight="1">
      <c r="B155" s="123"/>
      <c r="C155" s="124">
        <v>24</v>
      </c>
      <c r="D155" s="124" t="s">
        <v>112</v>
      </c>
      <c r="E155" s="125" t="s">
        <v>214</v>
      </c>
      <c r="F155" s="126" t="s">
        <v>219</v>
      </c>
      <c r="G155" s="127" t="s">
        <v>197</v>
      </c>
      <c r="H155" s="128">
        <v>12.58</v>
      </c>
      <c r="I155" s="153"/>
      <c r="J155" s="153">
        <f t="shared" si="12"/>
        <v>0</v>
      </c>
      <c r="K155" s="126" t="s">
        <v>1</v>
      </c>
      <c r="L155" s="25"/>
      <c r="M155" s="129" t="s">
        <v>1</v>
      </c>
      <c r="N155" s="130" t="s">
        <v>33</v>
      </c>
      <c r="O155" s="131">
        <v>0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189</v>
      </c>
      <c r="AT155" s="133" t="s">
        <v>112</v>
      </c>
      <c r="AU155" s="133" t="s">
        <v>118</v>
      </c>
      <c r="AY155" s="13" t="s">
        <v>110</v>
      </c>
      <c r="BE155" s="134">
        <f>IF(N155="základná",J155,0)</f>
        <v>0</v>
      </c>
      <c r="BF155" s="134">
        <f>IF(N155="znížená",J155,0)</f>
        <v>0</v>
      </c>
      <c r="BG155" s="134">
        <f>IF(N155="zákl. prenesená",J155,0)</f>
        <v>0</v>
      </c>
      <c r="BH155" s="134">
        <f>IF(N155="zníž. prenesená",J155,0)</f>
        <v>0</v>
      </c>
      <c r="BI155" s="134">
        <f>IF(N155="nulová",J155,0)</f>
        <v>0</v>
      </c>
      <c r="BJ155" s="13" t="s">
        <v>118</v>
      </c>
      <c r="BK155" s="135">
        <f>ROUND(I155*H155,3)</f>
        <v>0</v>
      </c>
      <c r="BL155" s="13" t="s">
        <v>189</v>
      </c>
      <c r="BM155" s="133" t="s">
        <v>268</v>
      </c>
    </row>
    <row r="156" spans="2:65" s="1" customFormat="1" ht="24" customHeight="1">
      <c r="B156" s="123"/>
      <c r="C156" s="124">
        <v>25</v>
      </c>
      <c r="D156" s="124" t="s">
        <v>112</v>
      </c>
      <c r="E156" s="125" t="s">
        <v>222</v>
      </c>
      <c r="F156" s="126" t="s">
        <v>223</v>
      </c>
      <c r="G156" s="127" t="s">
        <v>211</v>
      </c>
      <c r="H156" s="128">
        <v>18.7</v>
      </c>
      <c r="I156" s="153"/>
      <c r="J156" s="153">
        <f t="shared" si="12"/>
        <v>0</v>
      </c>
      <c r="K156" s="126" t="s">
        <v>1</v>
      </c>
      <c r="L156" s="25"/>
      <c r="M156" s="129" t="s">
        <v>1</v>
      </c>
      <c r="N156" s="130" t="s">
        <v>33</v>
      </c>
      <c r="O156" s="131">
        <v>0</v>
      </c>
      <c r="P156" s="131">
        <f>O156*H156</f>
        <v>0</v>
      </c>
      <c r="Q156" s="131">
        <v>0</v>
      </c>
      <c r="R156" s="131">
        <f>Q156*H156</f>
        <v>0</v>
      </c>
      <c r="S156" s="131">
        <v>0</v>
      </c>
      <c r="T156" s="132">
        <f>S156*H156</f>
        <v>0</v>
      </c>
      <c r="AR156" s="133" t="s">
        <v>135</v>
      </c>
      <c r="AT156" s="133" t="s">
        <v>112</v>
      </c>
      <c r="AU156" s="133" t="s">
        <v>118</v>
      </c>
      <c r="AY156" s="13" t="s">
        <v>110</v>
      </c>
      <c r="BE156" s="134">
        <f>IF(N156="základná",J156,0)</f>
        <v>0</v>
      </c>
      <c r="BF156" s="134">
        <f>IF(N156="znížená",J156,0)</f>
        <v>0</v>
      </c>
      <c r="BG156" s="134">
        <f>IF(N156="zákl. prenesená",J156,0)</f>
        <v>0</v>
      </c>
      <c r="BH156" s="134">
        <f>IF(N156="zníž. prenesená",J156,0)</f>
        <v>0</v>
      </c>
      <c r="BI156" s="134">
        <f>IF(N156="nulová",J156,0)</f>
        <v>0</v>
      </c>
      <c r="BJ156" s="13" t="s">
        <v>118</v>
      </c>
      <c r="BK156" s="135">
        <f>ROUND(I156*H156,3)</f>
        <v>0</v>
      </c>
      <c r="BL156" s="13" t="s">
        <v>135</v>
      </c>
      <c r="BM156" s="133" t="s">
        <v>269</v>
      </c>
    </row>
    <row r="157" spans="2:65" s="1" customFormat="1" ht="24" customHeight="1">
      <c r="B157" s="123"/>
      <c r="C157" s="124">
        <v>26</v>
      </c>
      <c r="D157" s="124" t="s">
        <v>112</v>
      </c>
      <c r="E157" s="125" t="s">
        <v>225</v>
      </c>
      <c r="F157" s="126" t="s">
        <v>226</v>
      </c>
      <c r="G157" s="127" t="s">
        <v>211</v>
      </c>
      <c r="H157" s="128">
        <v>391</v>
      </c>
      <c r="I157" s="153"/>
      <c r="J157" s="153">
        <f t="shared" si="12"/>
        <v>0</v>
      </c>
      <c r="K157" s="126" t="s">
        <v>1</v>
      </c>
      <c r="L157" s="25"/>
      <c r="M157" s="129" t="s">
        <v>1</v>
      </c>
      <c r="N157" s="130" t="s">
        <v>33</v>
      </c>
      <c r="O157" s="131">
        <v>0</v>
      </c>
      <c r="P157" s="131">
        <f>O157*H157</f>
        <v>0</v>
      </c>
      <c r="Q157" s="131">
        <v>0</v>
      </c>
      <c r="R157" s="131">
        <f>Q157*H157</f>
        <v>0</v>
      </c>
      <c r="S157" s="131">
        <v>0</v>
      </c>
      <c r="T157" s="132">
        <f>S157*H157</f>
        <v>0</v>
      </c>
      <c r="AR157" s="133" t="s">
        <v>135</v>
      </c>
      <c r="AT157" s="133" t="s">
        <v>112</v>
      </c>
      <c r="AU157" s="133" t="s">
        <v>118</v>
      </c>
      <c r="AY157" s="13" t="s">
        <v>110</v>
      </c>
      <c r="BE157" s="134">
        <f>IF(N157="základná",J157,0)</f>
        <v>0</v>
      </c>
      <c r="BF157" s="134">
        <f>IF(N157="znížená",J157,0)</f>
        <v>0</v>
      </c>
      <c r="BG157" s="134">
        <f>IF(N157="zákl. prenesená",J157,0)</f>
        <v>0</v>
      </c>
      <c r="BH157" s="134">
        <f>IF(N157="zníž. prenesená",J157,0)</f>
        <v>0</v>
      </c>
      <c r="BI157" s="134">
        <f>IF(N157="nulová",J157,0)</f>
        <v>0</v>
      </c>
      <c r="BJ157" s="13" t="s">
        <v>118</v>
      </c>
      <c r="BK157" s="135">
        <f>ROUND(I157*H157,3)</f>
        <v>0</v>
      </c>
      <c r="BL157" s="13" t="s">
        <v>135</v>
      </c>
      <c r="BM157" s="133" t="s">
        <v>270</v>
      </c>
    </row>
    <row r="158" spans="2:65" s="11" customFormat="1" ht="22.95" customHeight="1">
      <c r="B158" s="113"/>
      <c r="D158" s="114" t="s">
        <v>66</v>
      </c>
      <c r="E158" s="122" t="s">
        <v>228</v>
      </c>
      <c r="F158" s="122" t="s">
        <v>229</v>
      </c>
      <c r="I158" s="154"/>
      <c r="J158" s="156">
        <f>SUM(J159:J162)</f>
        <v>0</v>
      </c>
      <c r="L158" s="113"/>
      <c r="M158" s="116"/>
      <c r="N158" s="117"/>
      <c r="O158" s="117"/>
      <c r="P158" s="118">
        <f>SUM(P159:P162)</f>
        <v>0</v>
      </c>
      <c r="Q158" s="117"/>
      <c r="R158" s="118">
        <f>SUM(R159:R162)</f>
        <v>0</v>
      </c>
      <c r="S158" s="117"/>
      <c r="T158" s="119">
        <f>SUM(T159:T162)</f>
        <v>0</v>
      </c>
      <c r="AR158" s="114" t="s">
        <v>118</v>
      </c>
      <c r="AT158" s="120" t="s">
        <v>66</v>
      </c>
      <c r="AU158" s="120" t="s">
        <v>75</v>
      </c>
      <c r="AY158" s="114" t="s">
        <v>110</v>
      </c>
      <c r="BK158" s="121">
        <f>SUM(BK159:BK162)</f>
        <v>0</v>
      </c>
    </row>
    <row r="159" spans="2:65" s="1" customFormat="1" ht="16.5" customHeight="1">
      <c r="B159" s="123"/>
      <c r="C159" s="124" t="s">
        <v>194</v>
      </c>
      <c r="D159" s="124" t="s">
        <v>112</v>
      </c>
      <c r="E159" s="125" t="s">
        <v>231</v>
      </c>
      <c r="F159" s="126" t="s">
        <v>309</v>
      </c>
      <c r="G159" s="127" t="s">
        <v>134</v>
      </c>
      <c r="H159" s="128">
        <v>6.13</v>
      </c>
      <c r="I159" s="153"/>
      <c r="J159" s="153">
        <f>ROUND(I159*H159,2)</f>
        <v>0</v>
      </c>
      <c r="K159" s="126" t="s">
        <v>1</v>
      </c>
      <c r="L159" s="25"/>
      <c r="M159" s="129" t="s">
        <v>1</v>
      </c>
      <c r="N159" s="130" t="s">
        <v>33</v>
      </c>
      <c r="O159" s="131">
        <v>0</v>
      </c>
      <c r="P159" s="131">
        <f>O159*H159</f>
        <v>0</v>
      </c>
      <c r="Q159" s="131">
        <v>0</v>
      </c>
      <c r="R159" s="131">
        <f>Q159*H159</f>
        <v>0</v>
      </c>
      <c r="S159" s="131">
        <v>0</v>
      </c>
      <c r="T159" s="132">
        <f>S159*H159</f>
        <v>0</v>
      </c>
      <c r="AR159" s="133" t="s">
        <v>189</v>
      </c>
      <c r="AT159" s="133" t="s">
        <v>112</v>
      </c>
      <c r="AU159" s="133" t="s">
        <v>118</v>
      </c>
      <c r="AY159" s="13" t="s">
        <v>110</v>
      </c>
      <c r="BE159" s="134">
        <f>IF(N159="základná",J159,0)</f>
        <v>0</v>
      </c>
      <c r="BF159" s="134">
        <f>IF(N159="znížená",J159,0)</f>
        <v>0</v>
      </c>
      <c r="BG159" s="134">
        <f>IF(N159="zákl. prenesená",J159,0)</f>
        <v>0</v>
      </c>
      <c r="BH159" s="134">
        <f>IF(N159="zníž. prenesená",J159,0)</f>
        <v>0</v>
      </c>
      <c r="BI159" s="134">
        <f>IF(N159="nulová",J159,0)</f>
        <v>0</v>
      </c>
      <c r="BJ159" s="13" t="s">
        <v>118</v>
      </c>
      <c r="BK159" s="135">
        <f>ROUND(I159*H159,3)</f>
        <v>0</v>
      </c>
      <c r="BL159" s="13" t="s">
        <v>189</v>
      </c>
      <c r="BM159" s="133" t="s">
        <v>271</v>
      </c>
    </row>
    <row r="160" spans="2:65" s="144" customFormat="1" ht="16.5" customHeight="1">
      <c r="B160" s="123"/>
      <c r="C160" s="124">
        <v>28</v>
      </c>
      <c r="D160" s="124" t="s">
        <v>112</v>
      </c>
      <c r="E160" s="125" t="s">
        <v>306</v>
      </c>
      <c r="F160" s="126" t="s">
        <v>308</v>
      </c>
      <c r="G160" s="127" t="s">
        <v>134</v>
      </c>
      <c r="H160" s="128">
        <v>6.13</v>
      </c>
      <c r="I160" s="153"/>
      <c r="J160" s="153">
        <f t="shared" ref="J160:J162" si="13">ROUND(I160*H160,2)</f>
        <v>0</v>
      </c>
      <c r="K160" s="126"/>
      <c r="L160" s="25"/>
      <c r="M160" s="129"/>
      <c r="N160" s="130"/>
      <c r="O160" s="131"/>
      <c r="P160" s="131"/>
      <c r="Q160" s="131"/>
      <c r="R160" s="131"/>
      <c r="S160" s="131"/>
      <c r="T160" s="132"/>
      <c r="AR160" s="133"/>
      <c r="AT160" s="133"/>
      <c r="AU160" s="133"/>
      <c r="AY160" s="13"/>
      <c r="BE160" s="134"/>
      <c r="BF160" s="134"/>
      <c r="BG160" s="134"/>
      <c r="BH160" s="134"/>
      <c r="BI160" s="134"/>
      <c r="BJ160" s="13"/>
      <c r="BK160" s="135"/>
      <c r="BL160" s="13"/>
      <c r="BM160" s="133"/>
    </row>
    <row r="161" spans="2:65" s="1" customFormat="1" ht="16.5" customHeight="1">
      <c r="B161" s="123"/>
      <c r="C161" s="124">
        <v>29</v>
      </c>
      <c r="D161" s="124" t="s">
        <v>112</v>
      </c>
      <c r="E161" s="125" t="s">
        <v>235</v>
      </c>
      <c r="F161" s="126" t="s">
        <v>236</v>
      </c>
      <c r="G161" s="127" t="s">
        <v>148</v>
      </c>
      <c r="H161" s="128">
        <v>1</v>
      </c>
      <c r="I161" s="153"/>
      <c r="J161" s="153">
        <f t="shared" si="13"/>
        <v>0</v>
      </c>
      <c r="K161" s="126" t="s">
        <v>1</v>
      </c>
      <c r="L161" s="25"/>
      <c r="M161" s="129" t="s">
        <v>1</v>
      </c>
      <c r="N161" s="130" t="s">
        <v>33</v>
      </c>
      <c r="O161" s="131">
        <v>0</v>
      </c>
      <c r="P161" s="131">
        <f>O161*H161</f>
        <v>0</v>
      </c>
      <c r="Q161" s="131">
        <v>0</v>
      </c>
      <c r="R161" s="131">
        <f>Q161*H161</f>
        <v>0</v>
      </c>
      <c r="S161" s="131">
        <v>0</v>
      </c>
      <c r="T161" s="132">
        <f>S161*H161</f>
        <v>0</v>
      </c>
      <c r="AR161" s="133" t="s">
        <v>189</v>
      </c>
      <c r="AT161" s="133" t="s">
        <v>112</v>
      </c>
      <c r="AU161" s="133" t="s">
        <v>118</v>
      </c>
      <c r="AY161" s="13" t="s">
        <v>110</v>
      </c>
      <c r="BE161" s="134">
        <f>IF(N161="základná",J161,0)</f>
        <v>0</v>
      </c>
      <c r="BF161" s="134">
        <f>IF(N161="znížená",J161,0)</f>
        <v>0</v>
      </c>
      <c r="BG161" s="134">
        <f>IF(N161="zákl. prenesená",J161,0)</f>
        <v>0</v>
      </c>
      <c r="BH161" s="134">
        <f>IF(N161="zníž. prenesená",J161,0)</f>
        <v>0</v>
      </c>
      <c r="BI161" s="134">
        <f>IF(N161="nulová",J161,0)</f>
        <v>0</v>
      </c>
      <c r="BJ161" s="13" t="s">
        <v>118</v>
      </c>
      <c r="BK161" s="135">
        <f>ROUND(I161*H161,3)</f>
        <v>0</v>
      </c>
      <c r="BL161" s="13" t="s">
        <v>189</v>
      </c>
      <c r="BM161" s="133" t="s">
        <v>272</v>
      </c>
    </row>
    <row r="162" spans="2:65" s="1" customFormat="1" ht="16.5" customHeight="1">
      <c r="B162" s="123"/>
      <c r="C162" s="124">
        <v>30</v>
      </c>
      <c r="D162" s="124" t="s">
        <v>112</v>
      </c>
      <c r="E162" s="125" t="s">
        <v>239</v>
      </c>
      <c r="F162" s="126" t="s">
        <v>240</v>
      </c>
      <c r="G162" s="127" t="s">
        <v>241</v>
      </c>
      <c r="H162" s="128">
        <v>1</v>
      </c>
      <c r="I162" s="153"/>
      <c r="J162" s="153">
        <f t="shared" si="13"/>
        <v>0</v>
      </c>
      <c r="K162" s="126" t="s">
        <v>1</v>
      </c>
      <c r="L162" s="25"/>
      <c r="M162" s="140" t="s">
        <v>1</v>
      </c>
      <c r="N162" s="141" t="s">
        <v>33</v>
      </c>
      <c r="O162" s="142">
        <v>0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33" t="s">
        <v>189</v>
      </c>
      <c r="AT162" s="133" t="s">
        <v>112</v>
      </c>
      <c r="AU162" s="133" t="s">
        <v>118</v>
      </c>
      <c r="AY162" s="13" t="s">
        <v>110</v>
      </c>
      <c r="BE162" s="134">
        <f>IF(N162="základná",J162,0)</f>
        <v>0</v>
      </c>
      <c r="BF162" s="134">
        <f>IF(N162="znížená",J162,0)</f>
        <v>0</v>
      </c>
      <c r="BG162" s="134">
        <f>IF(N162="zákl. prenesená",J162,0)</f>
        <v>0</v>
      </c>
      <c r="BH162" s="134">
        <f>IF(N162="zníž. prenesená",J162,0)</f>
        <v>0</v>
      </c>
      <c r="BI162" s="134">
        <f>IF(N162="nulová",J162,0)</f>
        <v>0</v>
      </c>
      <c r="BJ162" s="13" t="s">
        <v>118</v>
      </c>
      <c r="BK162" s="135">
        <f>ROUND(I162*H162,3)</f>
        <v>0</v>
      </c>
      <c r="BL162" s="13" t="s">
        <v>189</v>
      </c>
      <c r="BM162" s="133" t="s">
        <v>273</v>
      </c>
    </row>
    <row r="163" spans="2:65" s="1" customFormat="1" ht="6.9" customHeight="1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autoFilter ref="C123:K162" xr:uid="{00000000-0009-0000-0000-000002000000}"/>
  <mergeCells count="14">
    <mergeCell ref="E118:H118"/>
    <mergeCell ref="F120:H120"/>
    <mergeCell ref="F121:H121"/>
    <mergeCell ref="E85:H85"/>
    <mergeCell ref="L2:V2"/>
    <mergeCell ref="E7:H7"/>
    <mergeCell ref="E9:H9"/>
    <mergeCell ref="E18:H18"/>
    <mergeCell ref="E27:H27"/>
    <mergeCell ref="E87:H87"/>
    <mergeCell ref="E114:H114"/>
    <mergeCell ref="E116:H116"/>
    <mergeCell ref="E113:H113"/>
    <mergeCell ref="E115:H115"/>
  </mergeCells>
  <pageMargins left="0.39374999999999999" right="0.39374999999999999" top="0.39374999999999999" bottom="0.39374999999999999" header="0" footer="0"/>
  <pageSetup paperSize="9" scale="83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63"/>
  <sheetViews>
    <sheetView showGridLines="0" view="pageBreakPreview" topLeftCell="A115" zoomScale="79" zoomScaleNormal="79" zoomScaleSheetLayoutView="79" workbookViewId="0">
      <selection activeCell="I127" sqref="I127:I162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20.710937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46">
      <c r="A1" s="79"/>
    </row>
    <row r="2" spans="1:46" ht="36.9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80</v>
      </c>
    </row>
    <row r="3" spans="1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1:46" ht="24.9" hidden="1" customHeight="1">
      <c r="B4" s="16"/>
      <c r="D4" s="17" t="s">
        <v>81</v>
      </c>
      <c r="L4" s="16"/>
      <c r="M4" s="80" t="s">
        <v>9</v>
      </c>
      <c r="AT4" s="13" t="s">
        <v>3</v>
      </c>
    </row>
    <row r="5" spans="1:46" ht="6.9" hidden="1" customHeight="1">
      <c r="B5" s="16"/>
      <c r="L5" s="16"/>
    </row>
    <row r="6" spans="1:46" ht="12" hidden="1" customHeight="1">
      <c r="B6" s="16"/>
      <c r="D6" s="22" t="s">
        <v>11</v>
      </c>
      <c r="L6" s="16"/>
    </row>
    <row r="7" spans="1:46" ht="16.5" hidden="1" customHeight="1">
      <c r="B7" s="16"/>
      <c r="E7" s="212" t="str">
        <f>'Rekapitulácia stavby'!K6</f>
        <v>Autobusové zastávky</v>
      </c>
      <c r="F7" s="213"/>
      <c r="G7" s="213"/>
      <c r="H7" s="213"/>
      <c r="L7" s="16"/>
    </row>
    <row r="8" spans="1:46" s="1" customFormat="1" ht="12" hidden="1" customHeight="1">
      <c r="B8" s="25"/>
      <c r="D8" s="22" t="s">
        <v>82</v>
      </c>
      <c r="L8" s="25"/>
    </row>
    <row r="9" spans="1:46" s="1" customFormat="1" ht="36.9" hidden="1" customHeight="1">
      <c r="B9" s="25"/>
      <c r="E9" s="189" t="s">
        <v>274</v>
      </c>
      <c r="F9" s="211"/>
      <c r="G9" s="211"/>
      <c r="H9" s="211"/>
      <c r="L9" s="25"/>
    </row>
    <row r="10" spans="1:46" s="1" customFormat="1" hidden="1">
      <c r="B10" s="25"/>
      <c r="L10" s="25"/>
    </row>
    <row r="11" spans="1:46" s="1" customFormat="1" ht="12" hidden="1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6" s="1" customFormat="1" ht="12" hidden="1" customHeight="1">
      <c r="B12" s="25"/>
      <c r="D12" s="22" t="s">
        <v>15</v>
      </c>
      <c r="F12" s="20" t="s">
        <v>16</v>
      </c>
      <c r="I12" s="22" t="s">
        <v>17</v>
      </c>
      <c r="J12" s="44" t="str">
        <f>'Rekapitulácia stavby'!AN8</f>
        <v>vyplní uchádzač</v>
      </c>
      <c r="L12" s="25"/>
    </row>
    <row r="13" spans="1:46" s="1" customFormat="1" ht="10.95" hidden="1" customHeight="1">
      <c r="B13" s="25"/>
      <c r="L13" s="25"/>
    </row>
    <row r="14" spans="1:46" s="1" customFormat="1" ht="12" hidden="1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>00 330 248</v>
      </c>
      <c r="L14" s="25"/>
    </row>
    <row r="15" spans="1:46" s="1" customFormat="1" ht="18" hidden="1" customHeight="1">
      <c r="B15" s="25"/>
      <c r="E15" s="20" t="str">
        <f>IF('Rekapitulácia stavby'!E11="","",'Rekapitulácia stavby'!E11)</f>
        <v xml:space="preserve"> </v>
      </c>
      <c r="I15" s="22" t="s">
        <v>20</v>
      </c>
      <c r="J15" s="20" t="str">
        <f>IF('Rekapitulácia stavby'!AN11="","",'Rekapitulácia stavby'!AN11)</f>
        <v>neplatca DPH</v>
      </c>
      <c r="L15" s="25"/>
    </row>
    <row r="16" spans="1:46" s="1" customFormat="1" ht="6.9" hidden="1" customHeight="1">
      <c r="B16" s="25"/>
      <c r="L16" s="25"/>
    </row>
    <row r="17" spans="2:12" s="1" customFormat="1" ht="12" hidden="1" customHeight="1">
      <c r="B17" s="25"/>
      <c r="D17" s="22" t="s">
        <v>21</v>
      </c>
      <c r="I17" s="22" t="s">
        <v>19</v>
      </c>
      <c r="J17" s="20" t="str">
        <f>'Rekapitulácia stavby'!AN13</f>
        <v>vyplní uchádzač</v>
      </c>
      <c r="L17" s="25"/>
    </row>
    <row r="18" spans="2:12" s="1" customFormat="1" ht="18" hidden="1" customHeight="1">
      <c r="B18" s="25"/>
      <c r="E18" s="199" t="str">
        <f>'Rekapitulácia stavby'!E14</f>
        <v xml:space="preserve"> </v>
      </c>
      <c r="F18" s="199"/>
      <c r="G18" s="199"/>
      <c r="H18" s="199"/>
      <c r="I18" s="22" t="s">
        <v>20</v>
      </c>
      <c r="J18" s="20" t="str">
        <f>'Rekapitulácia stavby'!AN14</f>
        <v>vyplní uchádzač</v>
      </c>
      <c r="L18" s="25"/>
    </row>
    <row r="19" spans="2:12" s="1" customFormat="1" ht="6.9" hidden="1" customHeight="1">
      <c r="B19" s="25"/>
      <c r="L19" s="25"/>
    </row>
    <row r="20" spans="2:12" s="1" customFormat="1" ht="12" hidden="1" customHeight="1">
      <c r="B20" s="25"/>
      <c r="D20" s="22" t="s">
        <v>22</v>
      </c>
      <c r="I20" s="22" t="s">
        <v>19</v>
      </c>
      <c r="J20" s="20" t="str">
        <f>IF('Rekapitulácia stavby'!AN16="","",'Rekapitulácia stavby'!AN16)</f>
        <v/>
      </c>
      <c r="L20" s="25"/>
    </row>
    <row r="21" spans="2:12" s="1" customFormat="1" ht="18" hidden="1" customHeight="1">
      <c r="B21" s="25"/>
      <c r="E21" s="20" t="str">
        <f>IF('Rekapitulácia stavby'!E17="","",'Rekapitulácia stavby'!E17)</f>
        <v xml:space="preserve"> </v>
      </c>
      <c r="I21" s="22" t="s">
        <v>20</v>
      </c>
      <c r="J21" s="20" t="str">
        <f>IF('Rekapitulácia stavby'!AN17="","",'Rekapitulácia stavby'!AN17)</f>
        <v/>
      </c>
      <c r="L21" s="25"/>
    </row>
    <row r="22" spans="2:12" s="1" customFormat="1" ht="6.9" hidden="1" customHeight="1">
      <c r="B22" s="25"/>
      <c r="L22" s="25"/>
    </row>
    <row r="23" spans="2:12" s="1" customFormat="1" ht="12" hidden="1" customHeight="1">
      <c r="B23" s="25"/>
      <c r="D23" s="22" t="s">
        <v>25</v>
      </c>
      <c r="I23" s="22" t="s">
        <v>19</v>
      </c>
      <c r="J23" s="20" t="str">
        <f>IF('Rekapitulácia stavby'!AN19="","",'Rekapitulácia stavby'!AN19)</f>
        <v/>
      </c>
      <c r="L23" s="25"/>
    </row>
    <row r="24" spans="2:12" s="1" customFormat="1" ht="18" hidden="1" customHeight="1">
      <c r="B24" s="25"/>
      <c r="E24" s="20" t="str">
        <f>IF('Rekapitulácia stavby'!E20="","",'Rekapitulácia stavby'!E20)</f>
        <v xml:space="preserve"> </v>
      </c>
      <c r="I24" s="22" t="s">
        <v>20</v>
      </c>
      <c r="J24" s="20" t="str">
        <f>IF('Rekapitulácia stavby'!AN20="","",'Rekapitulácia stavby'!AN20)</f>
        <v/>
      </c>
      <c r="L24" s="25"/>
    </row>
    <row r="25" spans="2:12" s="1" customFormat="1" ht="6.9" hidden="1" customHeight="1">
      <c r="B25" s="25"/>
      <c r="L25" s="25"/>
    </row>
    <row r="26" spans="2:12" s="1" customFormat="1" ht="12" hidden="1" customHeight="1">
      <c r="B26" s="25"/>
      <c r="D26" s="22" t="s">
        <v>26</v>
      </c>
      <c r="L26" s="25"/>
    </row>
    <row r="27" spans="2:12" s="7" customFormat="1" ht="16.5" hidden="1" customHeight="1">
      <c r="B27" s="81"/>
      <c r="E27" s="185" t="s">
        <v>1</v>
      </c>
      <c r="F27" s="185"/>
      <c r="G27" s="185"/>
      <c r="H27" s="185"/>
      <c r="L27" s="81"/>
    </row>
    <row r="28" spans="2:12" s="1" customFormat="1" ht="6.9" hidden="1" customHeight="1">
      <c r="B28" s="25"/>
      <c r="L28" s="25"/>
    </row>
    <row r="29" spans="2:12" s="1" customFormat="1" ht="6.9" hidden="1" customHeight="1">
      <c r="B29" s="25"/>
      <c r="D29" s="45"/>
      <c r="E29" s="45"/>
      <c r="F29" s="45"/>
      <c r="G29" s="45"/>
      <c r="H29" s="45"/>
      <c r="I29" s="45"/>
      <c r="J29" s="45"/>
      <c r="K29" s="45"/>
      <c r="L29" s="25"/>
    </row>
    <row r="30" spans="2:12" s="1" customFormat="1" ht="25.35" hidden="1" customHeight="1">
      <c r="B30" s="25"/>
      <c r="D30" s="82" t="s">
        <v>27</v>
      </c>
      <c r="J30" s="58">
        <f>ROUND(J124, 2)</f>
        <v>0</v>
      </c>
      <c r="L30" s="25"/>
    </row>
    <row r="31" spans="2:12" s="1" customFormat="1" ht="6.9" hidden="1" customHeight="1">
      <c r="B31" s="25"/>
      <c r="D31" s="45"/>
      <c r="E31" s="45"/>
      <c r="F31" s="45"/>
      <c r="G31" s="45"/>
      <c r="H31" s="45"/>
      <c r="I31" s="45"/>
      <c r="J31" s="45"/>
      <c r="K31" s="45"/>
      <c r="L31" s="25"/>
    </row>
    <row r="32" spans="2:12" s="1" customFormat="1" ht="14.4" hidden="1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" hidden="1" customHeight="1">
      <c r="B33" s="25"/>
      <c r="D33" s="83" t="s">
        <v>31</v>
      </c>
      <c r="E33" s="22" t="s">
        <v>32</v>
      </c>
      <c r="F33" s="84">
        <f>ROUND((SUM(BE124:BE162)),  2)</f>
        <v>0</v>
      </c>
      <c r="I33" s="85">
        <v>0.2</v>
      </c>
      <c r="J33" s="84">
        <f>ROUND(((SUM(BE124:BE162))*I33),  2)</f>
        <v>0</v>
      </c>
      <c r="L33" s="25"/>
    </row>
    <row r="34" spans="2:12" s="1" customFormat="1" ht="14.4" hidden="1" customHeight="1">
      <c r="B34" s="25"/>
      <c r="E34" s="22" t="s">
        <v>33</v>
      </c>
      <c r="F34" s="84">
        <f>ROUND((SUM(BF124:BF162)),  2)</f>
        <v>0</v>
      </c>
      <c r="I34" s="85">
        <v>0.2</v>
      </c>
      <c r="J34" s="84">
        <f>ROUND(((SUM(BF124:BF162))*I34),  2)</f>
        <v>0</v>
      </c>
      <c r="L34" s="25"/>
    </row>
    <row r="35" spans="2:12" s="1" customFormat="1" ht="14.4" hidden="1" customHeight="1">
      <c r="B35" s="25"/>
      <c r="E35" s="22" t="s">
        <v>34</v>
      </c>
      <c r="F35" s="84">
        <f>ROUND((SUM(BG124:BG162)),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35</v>
      </c>
      <c r="F36" s="84">
        <f>ROUND((SUM(BH124:BH162)),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36</v>
      </c>
      <c r="F37" s="84">
        <f>ROUND((SUM(BI124:BI162)),  2)</f>
        <v>0</v>
      </c>
      <c r="I37" s="85">
        <v>0</v>
      </c>
      <c r="J37" s="84">
        <f>0</f>
        <v>0</v>
      </c>
      <c r="L37" s="25"/>
    </row>
    <row r="38" spans="2:12" s="1" customFormat="1" ht="6.9" hidden="1" customHeight="1">
      <c r="B38" s="25"/>
      <c r="L38" s="25"/>
    </row>
    <row r="39" spans="2:12" s="1" customFormat="1" ht="25.35" hidden="1" customHeight="1">
      <c r="B39" s="25"/>
      <c r="C39" s="86"/>
      <c r="D39" s="87" t="s">
        <v>37</v>
      </c>
      <c r="E39" s="49"/>
      <c r="F39" s="49"/>
      <c r="G39" s="88" t="s">
        <v>38</v>
      </c>
      <c r="H39" s="89" t="s">
        <v>39</v>
      </c>
      <c r="I39" s="49"/>
      <c r="J39" s="90">
        <f>SUM(J30:J37)</f>
        <v>0</v>
      </c>
      <c r="K39" s="91"/>
      <c r="L39" s="25"/>
    </row>
    <row r="40" spans="2:12" s="1" customFormat="1" ht="14.4" hidden="1" customHeight="1">
      <c r="B40" s="25"/>
      <c r="L40" s="25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hidden="1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78" spans="2:12" hidden="1"/>
    <row r="79" spans="2:12" hidden="1"/>
    <row r="80" spans="2:12" hidden="1"/>
    <row r="81" spans="2:47" s="1" customFormat="1" ht="6.9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hidden="1" customHeight="1">
      <c r="B82" s="25"/>
      <c r="C82" s="17" t="s">
        <v>83</v>
      </c>
      <c r="L82" s="25"/>
    </row>
    <row r="83" spans="2:47" s="1" customFormat="1" ht="6.9" hidden="1" customHeight="1">
      <c r="B83" s="25"/>
      <c r="L83" s="25"/>
    </row>
    <row r="84" spans="2:47" s="1" customFormat="1" ht="12" hidden="1" customHeight="1">
      <c r="B84" s="25"/>
      <c r="C84" s="22" t="s">
        <v>11</v>
      </c>
      <c r="L84" s="25"/>
    </row>
    <row r="85" spans="2:47" s="1" customFormat="1" ht="16.5" hidden="1" customHeight="1">
      <c r="B85" s="25"/>
      <c r="E85" s="212" t="str">
        <f>E7</f>
        <v>Autobusové zastávky</v>
      </c>
      <c r="F85" s="213"/>
      <c r="G85" s="213"/>
      <c r="H85" s="213"/>
      <c r="L85" s="25"/>
    </row>
    <row r="86" spans="2:47" s="1" customFormat="1" ht="12" hidden="1" customHeight="1">
      <c r="B86" s="25"/>
      <c r="C86" s="22" t="s">
        <v>82</v>
      </c>
      <c r="L86" s="25"/>
    </row>
    <row r="87" spans="2:47" s="1" customFormat="1" ht="16.5" hidden="1" customHeight="1">
      <c r="B87" s="25"/>
      <c r="E87" s="189" t="str">
        <f>E9</f>
        <v>03 - SO 03 Autobusová zastávka</v>
      </c>
      <c r="F87" s="211"/>
      <c r="G87" s="211"/>
      <c r="H87" s="211"/>
      <c r="L87" s="25"/>
    </row>
    <row r="88" spans="2:47" s="1" customFormat="1" ht="6.9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 xml:space="preserve"> </v>
      </c>
      <c r="I89" s="22" t="s">
        <v>17</v>
      </c>
      <c r="J89" s="44" t="str">
        <f>IF(J12="","",J12)</f>
        <v>vyplní uchádzač</v>
      </c>
      <c r="L89" s="25"/>
    </row>
    <row r="90" spans="2:47" s="1" customFormat="1" ht="6.9" hidden="1" customHeight="1">
      <c r="B90" s="25"/>
      <c r="L90" s="25"/>
    </row>
    <row r="91" spans="2:47" s="1" customFormat="1" ht="15.15" hidden="1" customHeight="1">
      <c r="B91" s="25"/>
      <c r="C91" s="22" t="s">
        <v>18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15" hidden="1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4" t="s">
        <v>84</v>
      </c>
      <c r="D94" s="86"/>
      <c r="E94" s="86"/>
      <c r="F94" s="86"/>
      <c r="G94" s="86"/>
      <c r="H94" s="86"/>
      <c r="I94" s="86"/>
      <c r="J94" s="95" t="s">
        <v>85</v>
      </c>
      <c r="K94" s="86"/>
      <c r="L94" s="25"/>
    </row>
    <row r="95" spans="2:47" s="1" customFormat="1" ht="10.35" hidden="1" customHeight="1">
      <c r="B95" s="25"/>
      <c r="L95" s="25"/>
    </row>
    <row r="96" spans="2:47" s="1" customFormat="1" ht="22.95" hidden="1" customHeight="1">
      <c r="B96" s="25"/>
      <c r="C96" s="96" t="s">
        <v>86</v>
      </c>
      <c r="J96" s="58">
        <f>J124</f>
        <v>0</v>
      </c>
      <c r="L96" s="25"/>
      <c r="AU96" s="13" t="s">
        <v>87</v>
      </c>
    </row>
    <row r="97" spans="2:12" s="8" customFormat="1" ht="24.9" hidden="1" customHeight="1">
      <c r="B97" s="97"/>
      <c r="D97" s="98" t="s">
        <v>88</v>
      </c>
      <c r="E97" s="99"/>
      <c r="F97" s="99"/>
      <c r="G97" s="99"/>
      <c r="H97" s="99"/>
      <c r="I97" s="99"/>
      <c r="J97" s="100">
        <f>J125</f>
        <v>0</v>
      </c>
      <c r="L97" s="97"/>
    </row>
    <row r="98" spans="2:12" s="9" customFormat="1" ht="19.95" hidden="1" customHeight="1">
      <c r="B98" s="101"/>
      <c r="D98" s="102" t="s">
        <v>89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2:12" s="8" customFormat="1" ht="24.9" hidden="1" customHeight="1">
      <c r="B99" s="97"/>
      <c r="D99" s="98" t="s">
        <v>90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95" hidden="1" customHeight="1">
      <c r="B100" s="101"/>
      <c r="D100" s="102" t="s">
        <v>91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2:12" s="9" customFormat="1" ht="19.95" hidden="1" customHeight="1">
      <c r="B101" s="101"/>
      <c r="D101" s="102" t="s">
        <v>92</v>
      </c>
      <c r="E101" s="103"/>
      <c r="F101" s="103"/>
      <c r="G101" s="103"/>
      <c r="H101" s="103"/>
      <c r="I101" s="103"/>
      <c r="J101" s="104">
        <f>J134</f>
        <v>0</v>
      </c>
      <c r="L101" s="101"/>
    </row>
    <row r="102" spans="2:12" s="9" customFormat="1" ht="19.95" hidden="1" customHeight="1">
      <c r="B102" s="101"/>
      <c r="D102" s="102" t="s">
        <v>93</v>
      </c>
      <c r="E102" s="103"/>
      <c r="F102" s="103"/>
      <c r="G102" s="103"/>
      <c r="H102" s="103"/>
      <c r="I102" s="103"/>
      <c r="J102" s="104">
        <f>J148</f>
        <v>0</v>
      </c>
      <c r="L102" s="101"/>
    </row>
    <row r="103" spans="2:12" s="9" customFormat="1" ht="19.95" hidden="1" customHeight="1">
      <c r="B103" s="101"/>
      <c r="D103" s="102" t="s">
        <v>94</v>
      </c>
      <c r="E103" s="103"/>
      <c r="F103" s="103"/>
      <c r="G103" s="103"/>
      <c r="H103" s="103"/>
      <c r="I103" s="103"/>
      <c r="J103" s="104">
        <f>J152</f>
        <v>0</v>
      </c>
      <c r="L103" s="101"/>
    </row>
    <row r="104" spans="2:12" s="9" customFormat="1" ht="19.95" hidden="1" customHeight="1">
      <c r="B104" s="101"/>
      <c r="D104" s="102" t="s">
        <v>95</v>
      </c>
      <c r="E104" s="103"/>
      <c r="F104" s="103"/>
      <c r="G104" s="103"/>
      <c r="H104" s="103"/>
      <c r="I104" s="103"/>
      <c r="J104" s="104">
        <f>J158</f>
        <v>0</v>
      </c>
      <c r="L104" s="101"/>
    </row>
    <row r="105" spans="2:12" s="1" customFormat="1" ht="21.75" hidden="1" customHeight="1">
      <c r="B105" s="25"/>
      <c r="L105" s="25"/>
    </row>
    <row r="106" spans="2:12" s="1" customFormat="1" ht="6.9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07" spans="2:12" hidden="1"/>
    <row r="108" spans="2:12" hidden="1"/>
    <row r="109" spans="2:12" hidden="1"/>
    <row r="110" spans="2:12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64" customFormat="1" ht="24.9" customHeight="1">
      <c r="B111" s="25"/>
      <c r="C111" s="17" t="s">
        <v>96</v>
      </c>
      <c r="L111" s="25"/>
    </row>
    <row r="112" spans="2:12" s="164" customFormat="1" ht="6.9" customHeight="1">
      <c r="B112" s="25"/>
      <c r="L112" s="25"/>
    </row>
    <row r="113" spans="2:65" s="164" customFormat="1" ht="12" customHeight="1">
      <c r="B113" s="25"/>
      <c r="C113" s="163" t="s">
        <v>11</v>
      </c>
      <c r="E113" s="214" t="str">
        <f>'Rekapitulácia stavby'!K6</f>
        <v>Autobusové zastávky</v>
      </c>
      <c r="F113" s="214"/>
      <c r="G113" s="214"/>
      <c r="H113" s="214"/>
      <c r="L113" s="25"/>
    </row>
    <row r="114" spans="2:65" s="164" customFormat="1" ht="16.5" customHeight="1">
      <c r="B114" s="25"/>
      <c r="E114" s="212"/>
      <c r="F114" s="213"/>
      <c r="G114" s="213"/>
      <c r="H114" s="213"/>
      <c r="L114" s="25"/>
    </row>
    <row r="115" spans="2:65" s="164" customFormat="1" ht="12" customHeight="1">
      <c r="B115" s="25"/>
      <c r="C115" s="163" t="s">
        <v>82</v>
      </c>
      <c r="E115" s="215" t="str">
        <f>'Rekapitulácia stavby'!J97</f>
        <v>SO 03 Autobusová zastávka "C"</v>
      </c>
      <c r="F115" s="215"/>
      <c r="G115" s="215"/>
      <c r="H115" s="215"/>
      <c r="L115" s="25"/>
    </row>
    <row r="116" spans="2:65" s="164" customFormat="1" ht="16.5" customHeight="1">
      <c r="B116" s="25"/>
      <c r="E116" s="189"/>
      <c r="F116" s="211"/>
      <c r="G116" s="211"/>
      <c r="H116" s="211"/>
      <c r="L116" s="25"/>
    </row>
    <row r="117" spans="2:65" s="164" customFormat="1" ht="6.9" customHeight="1">
      <c r="B117" s="25"/>
      <c r="L117" s="25"/>
    </row>
    <row r="118" spans="2:65" s="164" customFormat="1" ht="12" customHeight="1">
      <c r="B118" s="25"/>
      <c r="C118" s="163" t="s">
        <v>15</v>
      </c>
      <c r="E118" s="199" t="str">
        <f>'Rekapitulácia stavby'!K8</f>
        <v>Veľký Lipník</v>
      </c>
      <c r="F118" s="199"/>
      <c r="G118" s="199"/>
      <c r="H118" s="199"/>
      <c r="I118" s="163" t="s">
        <v>17</v>
      </c>
      <c r="J118" s="170" t="str">
        <f>'Rekapitulácia stavby'!AN8</f>
        <v>vyplní uchádzač</v>
      </c>
      <c r="L118" s="25"/>
    </row>
    <row r="119" spans="2:65" s="164" customFormat="1" ht="6.9" customHeight="1">
      <c r="B119" s="25"/>
      <c r="L119" s="25"/>
    </row>
    <row r="120" spans="2:65" s="164" customFormat="1" ht="30" customHeight="1">
      <c r="B120" s="25"/>
      <c r="C120" s="163" t="s">
        <v>314</v>
      </c>
      <c r="D120" s="163"/>
      <c r="E120" s="163"/>
      <c r="F120" s="213" t="str">
        <f>'Rekapitulácia stavby'!K10</f>
        <v>Obec Veľký Lipník, OcÚ Veľký Lipník č.283, 065 33 Veľký Lipník</v>
      </c>
      <c r="G120" s="213"/>
      <c r="H120" s="213"/>
      <c r="I120" s="166" t="s">
        <v>22</v>
      </c>
      <c r="J120" s="173" t="str">
        <f>'Rekapitulácia stavby'!K16</f>
        <v>Ing. arch. Peter Cibulka</v>
      </c>
      <c r="L120" s="25"/>
    </row>
    <row r="121" spans="2:65" s="164" customFormat="1" ht="15.15" customHeight="1">
      <c r="B121" s="25"/>
      <c r="C121" s="163" t="s">
        <v>21</v>
      </c>
      <c r="F121" s="188" t="str">
        <f>'Rekapitulácia stavby'!K13</f>
        <v>vyplní uchádzač</v>
      </c>
      <c r="G121" s="188"/>
      <c r="H121" s="188"/>
      <c r="I121" s="162" t="s">
        <v>316</v>
      </c>
      <c r="J121" s="171" t="str">
        <f>'Rekapitulácia stavby'!K19</f>
        <v>vyplní uchádzač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5"/>
      <c r="C123" s="106" t="s">
        <v>97</v>
      </c>
      <c r="D123" s="107" t="s">
        <v>52</v>
      </c>
      <c r="E123" s="107" t="s">
        <v>48</v>
      </c>
      <c r="F123" s="107" t="s">
        <v>49</v>
      </c>
      <c r="G123" s="107" t="s">
        <v>98</v>
      </c>
      <c r="H123" s="107" t="s">
        <v>99</v>
      </c>
      <c r="I123" s="107" t="s">
        <v>100</v>
      </c>
      <c r="J123" s="108" t="s">
        <v>85</v>
      </c>
      <c r="K123" s="109" t="s">
        <v>101</v>
      </c>
      <c r="L123" s="105"/>
      <c r="M123" s="51" t="s">
        <v>1</v>
      </c>
      <c r="N123" s="52" t="s">
        <v>31</v>
      </c>
      <c r="O123" s="52" t="s">
        <v>102</v>
      </c>
      <c r="P123" s="52" t="s">
        <v>103</v>
      </c>
      <c r="Q123" s="52" t="s">
        <v>104</v>
      </c>
      <c r="R123" s="52" t="s">
        <v>105</v>
      </c>
      <c r="S123" s="52" t="s">
        <v>106</v>
      </c>
      <c r="T123" s="53" t="s">
        <v>107</v>
      </c>
    </row>
    <row r="124" spans="2:65" s="1" customFormat="1" ht="22.95" customHeight="1">
      <c r="B124" s="25"/>
      <c r="C124" s="56" t="s">
        <v>86</v>
      </c>
      <c r="J124" s="158">
        <f>SUM(J125,J130)</f>
        <v>0</v>
      </c>
      <c r="L124" s="25"/>
      <c r="M124" s="54"/>
      <c r="N124" s="45"/>
      <c r="O124" s="45"/>
      <c r="P124" s="110">
        <f>P125+P130</f>
        <v>65.204792799999993</v>
      </c>
      <c r="Q124" s="45"/>
      <c r="R124" s="110">
        <f>R125+R130</f>
        <v>15.500915239999999</v>
      </c>
      <c r="S124" s="45"/>
      <c r="T124" s="111">
        <f>T125+T130</f>
        <v>0</v>
      </c>
      <c r="AT124" s="13" t="s">
        <v>66</v>
      </c>
      <c r="AU124" s="13" t="s">
        <v>87</v>
      </c>
      <c r="BK124" s="112">
        <f>BK125+BK130</f>
        <v>0</v>
      </c>
    </row>
    <row r="125" spans="2:65" s="11" customFormat="1" ht="25.95" customHeight="1">
      <c r="B125" s="113"/>
      <c r="D125" s="114" t="s">
        <v>66</v>
      </c>
      <c r="E125" s="115" t="s">
        <v>108</v>
      </c>
      <c r="F125" s="115" t="s">
        <v>109</v>
      </c>
      <c r="J125" s="157">
        <f>J126</f>
        <v>0</v>
      </c>
      <c r="L125" s="113"/>
      <c r="M125" s="116"/>
      <c r="N125" s="117"/>
      <c r="O125" s="117"/>
      <c r="P125" s="118">
        <f>P126</f>
        <v>29.527168</v>
      </c>
      <c r="Q125" s="117"/>
      <c r="R125" s="118">
        <f>R126</f>
        <v>15.265930239999999</v>
      </c>
      <c r="S125" s="117"/>
      <c r="T125" s="119">
        <f>T126</f>
        <v>0</v>
      </c>
      <c r="AR125" s="114" t="s">
        <v>75</v>
      </c>
      <c r="AT125" s="120" t="s">
        <v>66</v>
      </c>
      <c r="AU125" s="120" t="s">
        <v>67</v>
      </c>
      <c r="AY125" s="114" t="s">
        <v>110</v>
      </c>
      <c r="BK125" s="121">
        <f>BK126</f>
        <v>0</v>
      </c>
    </row>
    <row r="126" spans="2:65" s="11" customFormat="1" ht="22.95" customHeight="1">
      <c r="B126" s="113"/>
      <c r="D126" s="114" t="s">
        <v>66</v>
      </c>
      <c r="E126" s="122" t="s">
        <v>75</v>
      </c>
      <c r="F126" s="122" t="s">
        <v>111</v>
      </c>
      <c r="J126" s="156">
        <f>SUM(J127:J129)</f>
        <v>0</v>
      </c>
      <c r="L126" s="113"/>
      <c r="M126" s="116"/>
      <c r="N126" s="117"/>
      <c r="O126" s="117"/>
      <c r="P126" s="118">
        <f>SUM(P127:P129)</f>
        <v>29.527168</v>
      </c>
      <c r="Q126" s="117"/>
      <c r="R126" s="118">
        <f>SUM(R127:R129)</f>
        <v>15.265930239999999</v>
      </c>
      <c r="S126" s="117"/>
      <c r="T126" s="119">
        <f>SUM(T127:T129)</f>
        <v>0</v>
      </c>
      <c r="AR126" s="114" t="s">
        <v>75</v>
      </c>
      <c r="AT126" s="120" t="s">
        <v>66</v>
      </c>
      <c r="AU126" s="120" t="s">
        <v>75</v>
      </c>
      <c r="AY126" s="114" t="s">
        <v>110</v>
      </c>
      <c r="BK126" s="121">
        <f>SUM(BK127:BK129)</f>
        <v>0</v>
      </c>
    </row>
    <row r="127" spans="2:65" s="1" customFormat="1" ht="24" customHeight="1">
      <c r="B127" s="123"/>
      <c r="C127" s="124" t="s">
        <v>75</v>
      </c>
      <c r="D127" s="124" t="s">
        <v>112</v>
      </c>
      <c r="E127" s="125" t="s">
        <v>113</v>
      </c>
      <c r="F127" s="126" t="s">
        <v>114</v>
      </c>
      <c r="G127" s="127" t="s">
        <v>115</v>
      </c>
      <c r="H127" s="128">
        <v>7.7439999999999998</v>
      </c>
      <c r="I127" s="153"/>
      <c r="J127" s="153">
        <f>ROUND(I127*H127,2)</f>
        <v>0</v>
      </c>
      <c r="K127" s="126" t="s">
        <v>116</v>
      </c>
      <c r="L127" s="25"/>
      <c r="M127" s="129" t="s">
        <v>1</v>
      </c>
      <c r="N127" s="130" t="s">
        <v>33</v>
      </c>
      <c r="O127" s="131">
        <v>3.1739999999999999</v>
      </c>
      <c r="P127" s="131">
        <f>O127*H127</f>
        <v>24.579456</v>
      </c>
      <c r="Q127" s="131">
        <v>0</v>
      </c>
      <c r="R127" s="131">
        <f>Q127*H127</f>
        <v>0</v>
      </c>
      <c r="S127" s="131">
        <v>0</v>
      </c>
      <c r="T127" s="132">
        <f>S127*H127</f>
        <v>0</v>
      </c>
      <c r="AR127" s="133" t="s">
        <v>117</v>
      </c>
      <c r="AT127" s="133" t="s">
        <v>112</v>
      </c>
      <c r="AU127" s="133" t="s">
        <v>118</v>
      </c>
      <c r="AY127" s="13" t="s">
        <v>110</v>
      </c>
      <c r="BE127" s="134">
        <f>IF(N127="základná",J127,0)</f>
        <v>0</v>
      </c>
      <c r="BF127" s="134">
        <f>IF(N127="znížená",J127,0)</f>
        <v>0</v>
      </c>
      <c r="BG127" s="134">
        <f>IF(N127="zákl. prenesená",J127,0)</f>
        <v>0</v>
      </c>
      <c r="BH127" s="134">
        <f>IF(N127="zníž. prenesená",J127,0)</f>
        <v>0</v>
      </c>
      <c r="BI127" s="134">
        <f>IF(N127="nulová",J127,0)</f>
        <v>0</v>
      </c>
      <c r="BJ127" s="13" t="s">
        <v>118</v>
      </c>
      <c r="BK127" s="135">
        <f>ROUND(I127*H127,3)</f>
        <v>0</v>
      </c>
      <c r="BL127" s="13" t="s">
        <v>117</v>
      </c>
      <c r="BM127" s="133" t="s">
        <v>275</v>
      </c>
    </row>
    <row r="128" spans="2:65" s="1" customFormat="1" ht="24" customHeight="1">
      <c r="B128" s="123"/>
      <c r="C128" s="124" t="s">
        <v>118</v>
      </c>
      <c r="D128" s="124" t="s">
        <v>112</v>
      </c>
      <c r="E128" s="125" t="s">
        <v>120</v>
      </c>
      <c r="F128" s="126" t="s">
        <v>121</v>
      </c>
      <c r="G128" s="127" t="s">
        <v>115</v>
      </c>
      <c r="H128" s="128">
        <v>1.4079999999999999</v>
      </c>
      <c r="I128" s="153"/>
      <c r="J128" s="153">
        <f t="shared" ref="J128:J129" si="0">ROUND(I128*H128,2)</f>
        <v>0</v>
      </c>
      <c r="K128" s="126" t="s">
        <v>116</v>
      </c>
      <c r="L128" s="25"/>
      <c r="M128" s="129" t="s">
        <v>1</v>
      </c>
      <c r="N128" s="130" t="s">
        <v>33</v>
      </c>
      <c r="O128" s="131">
        <v>1.042</v>
      </c>
      <c r="P128" s="131">
        <f>O128*H128</f>
        <v>1.467136</v>
      </c>
      <c r="Q128" s="131">
        <v>2.0659999999999998</v>
      </c>
      <c r="R128" s="131">
        <f>Q128*H128</f>
        <v>2.9089279999999995</v>
      </c>
      <c r="S128" s="131">
        <v>0</v>
      </c>
      <c r="T128" s="132">
        <f>S128*H128</f>
        <v>0</v>
      </c>
      <c r="AR128" s="133" t="s">
        <v>117</v>
      </c>
      <c r="AT128" s="133" t="s">
        <v>112</v>
      </c>
      <c r="AU128" s="133" t="s">
        <v>118</v>
      </c>
      <c r="AY128" s="13" t="s">
        <v>110</v>
      </c>
      <c r="BE128" s="134">
        <f>IF(N128="základná",J128,0)</f>
        <v>0</v>
      </c>
      <c r="BF128" s="134">
        <f>IF(N128="znížená",J128,0)</f>
        <v>0</v>
      </c>
      <c r="BG128" s="134">
        <f>IF(N128="zákl. prenesená",J128,0)</f>
        <v>0</v>
      </c>
      <c r="BH128" s="134">
        <f>IF(N128="zníž. prenesená",J128,0)</f>
        <v>0</v>
      </c>
      <c r="BI128" s="134">
        <f>IF(N128="nulová",J128,0)</f>
        <v>0</v>
      </c>
      <c r="BJ128" s="13" t="s">
        <v>118</v>
      </c>
      <c r="BK128" s="135">
        <f>ROUND(I128*H128,3)</f>
        <v>0</v>
      </c>
      <c r="BL128" s="13" t="s">
        <v>117</v>
      </c>
      <c r="BM128" s="133" t="s">
        <v>276</v>
      </c>
    </row>
    <row r="129" spans="2:65" s="1" customFormat="1" ht="16.5" customHeight="1">
      <c r="B129" s="123"/>
      <c r="C129" s="124" t="s">
        <v>123</v>
      </c>
      <c r="D129" s="124" t="s">
        <v>112</v>
      </c>
      <c r="E129" s="125" t="s">
        <v>124</v>
      </c>
      <c r="F129" s="126" t="s">
        <v>125</v>
      </c>
      <c r="G129" s="127" t="s">
        <v>115</v>
      </c>
      <c r="H129" s="128">
        <v>5.6319999999999997</v>
      </c>
      <c r="I129" s="153"/>
      <c r="J129" s="153">
        <f t="shared" si="0"/>
        <v>0</v>
      </c>
      <c r="K129" s="126" t="s">
        <v>116</v>
      </c>
      <c r="L129" s="25"/>
      <c r="M129" s="129" t="s">
        <v>1</v>
      </c>
      <c r="N129" s="130" t="s">
        <v>33</v>
      </c>
      <c r="O129" s="131">
        <v>0.61799999999999999</v>
      </c>
      <c r="P129" s="131">
        <f>O129*H129</f>
        <v>3.4805759999999997</v>
      </c>
      <c r="Q129" s="131">
        <v>2.19407</v>
      </c>
      <c r="R129" s="131">
        <f>Q129*H129</f>
        <v>12.35700224</v>
      </c>
      <c r="S129" s="131">
        <v>0</v>
      </c>
      <c r="T129" s="132">
        <f>S129*H129</f>
        <v>0</v>
      </c>
      <c r="AR129" s="133" t="s">
        <v>117</v>
      </c>
      <c r="AT129" s="133" t="s">
        <v>112</v>
      </c>
      <c r="AU129" s="133" t="s">
        <v>118</v>
      </c>
      <c r="AY129" s="13" t="s">
        <v>110</v>
      </c>
      <c r="BE129" s="134">
        <f>IF(N129="základná",J129,0)</f>
        <v>0</v>
      </c>
      <c r="BF129" s="134">
        <f>IF(N129="znížená",J129,0)</f>
        <v>0</v>
      </c>
      <c r="BG129" s="134">
        <f>IF(N129="zákl. prenesená",J129,0)</f>
        <v>0</v>
      </c>
      <c r="BH129" s="134">
        <f>IF(N129="zníž. prenesená",J129,0)</f>
        <v>0</v>
      </c>
      <c r="BI129" s="134">
        <f>IF(N129="nulová",J129,0)</f>
        <v>0</v>
      </c>
      <c r="BJ129" s="13" t="s">
        <v>118</v>
      </c>
      <c r="BK129" s="135">
        <f>ROUND(I129*H129,3)</f>
        <v>0</v>
      </c>
      <c r="BL129" s="13" t="s">
        <v>117</v>
      </c>
      <c r="BM129" s="133" t="s">
        <v>277</v>
      </c>
    </row>
    <row r="130" spans="2:65" s="11" customFormat="1" ht="25.95" customHeight="1">
      <c r="B130" s="113"/>
      <c r="D130" s="114" t="s">
        <v>66</v>
      </c>
      <c r="E130" s="115" t="s">
        <v>127</v>
      </c>
      <c r="F130" s="115" t="s">
        <v>128</v>
      </c>
      <c r="I130" s="154"/>
      <c r="J130" s="157">
        <f>SUM(J131,J134,J148,J152,J158)</f>
        <v>0</v>
      </c>
      <c r="L130" s="113"/>
      <c r="M130" s="116"/>
      <c r="N130" s="117"/>
      <c r="O130" s="117"/>
      <c r="P130" s="118">
        <f>P131+P134+P148+P152+P158</f>
        <v>35.677624799999997</v>
      </c>
      <c r="Q130" s="117"/>
      <c r="R130" s="118">
        <f>R131+R134+R148+R152+R158</f>
        <v>0.23498499999999994</v>
      </c>
      <c r="S130" s="117"/>
      <c r="T130" s="119">
        <f>T131+T134+T148+T152+T158</f>
        <v>0</v>
      </c>
      <c r="AR130" s="114" t="s">
        <v>118</v>
      </c>
      <c r="AT130" s="120" t="s">
        <v>66</v>
      </c>
      <c r="AU130" s="120" t="s">
        <v>67</v>
      </c>
      <c r="AY130" s="114" t="s">
        <v>110</v>
      </c>
      <c r="BK130" s="121">
        <f>BK131+BK134+BK148+BK152+BK158</f>
        <v>0</v>
      </c>
    </row>
    <row r="131" spans="2:65" s="11" customFormat="1" ht="22.95" customHeight="1">
      <c r="B131" s="113"/>
      <c r="D131" s="114" t="s">
        <v>66</v>
      </c>
      <c r="E131" s="122" t="s">
        <v>129</v>
      </c>
      <c r="F131" s="122" t="s">
        <v>130</v>
      </c>
      <c r="I131" s="154"/>
      <c r="J131" s="156">
        <f>SUM(J132:J133)</f>
        <v>0</v>
      </c>
      <c r="L131" s="113"/>
      <c r="M131" s="116"/>
      <c r="N131" s="117"/>
      <c r="O131" s="117"/>
      <c r="P131" s="118">
        <f>SUM(P132:P133)</f>
        <v>0.48984480000000002</v>
      </c>
      <c r="Q131" s="117"/>
      <c r="R131" s="118">
        <f>SUM(R132:R133)</f>
        <v>1.3750000000000001E-3</v>
      </c>
      <c r="S131" s="117"/>
      <c r="T131" s="119">
        <f>SUM(T132:T133)</f>
        <v>0</v>
      </c>
      <c r="AR131" s="114" t="s">
        <v>118</v>
      </c>
      <c r="AT131" s="120" t="s">
        <v>66</v>
      </c>
      <c r="AU131" s="120" t="s">
        <v>75</v>
      </c>
      <c r="AY131" s="114" t="s">
        <v>110</v>
      </c>
      <c r="BK131" s="121">
        <f>SUM(BK132:BK133)</f>
        <v>0</v>
      </c>
    </row>
    <row r="132" spans="2:65" s="1" customFormat="1" ht="16.5" customHeight="1">
      <c r="B132" s="123"/>
      <c r="C132" s="124" t="s">
        <v>117</v>
      </c>
      <c r="D132" s="124" t="s">
        <v>112</v>
      </c>
      <c r="E132" s="125" t="s">
        <v>132</v>
      </c>
      <c r="F132" s="126" t="s">
        <v>133</v>
      </c>
      <c r="G132" s="127" t="s">
        <v>134</v>
      </c>
      <c r="H132" s="128">
        <v>12.24</v>
      </c>
      <c r="I132" s="153"/>
      <c r="J132" s="153">
        <f>ROUND(I132*H132,2)</f>
        <v>0</v>
      </c>
      <c r="K132" s="126" t="s">
        <v>116</v>
      </c>
      <c r="L132" s="25"/>
      <c r="M132" s="129" t="s">
        <v>1</v>
      </c>
      <c r="N132" s="130" t="s">
        <v>33</v>
      </c>
      <c r="O132" s="131">
        <v>4.002E-2</v>
      </c>
      <c r="P132" s="131">
        <f>O132*H132</f>
        <v>0.48984480000000002</v>
      </c>
      <c r="Q132" s="131">
        <v>0</v>
      </c>
      <c r="R132" s="131">
        <f>Q132*H132</f>
        <v>0</v>
      </c>
      <c r="S132" s="131">
        <v>0</v>
      </c>
      <c r="T132" s="132">
        <f>S132*H132</f>
        <v>0</v>
      </c>
      <c r="AR132" s="133" t="s">
        <v>135</v>
      </c>
      <c r="AT132" s="133" t="s">
        <v>112</v>
      </c>
      <c r="AU132" s="133" t="s">
        <v>118</v>
      </c>
      <c r="AY132" s="13" t="s">
        <v>110</v>
      </c>
      <c r="BE132" s="134">
        <f>IF(N132="základná",J132,0)</f>
        <v>0</v>
      </c>
      <c r="BF132" s="134">
        <f>IF(N132="znížená",J132,0)</f>
        <v>0</v>
      </c>
      <c r="BG132" s="134">
        <f>IF(N132="zákl. prenesená",J132,0)</f>
        <v>0</v>
      </c>
      <c r="BH132" s="134">
        <f>IF(N132="zníž. prenesená",J132,0)</f>
        <v>0</v>
      </c>
      <c r="BI132" s="134">
        <f>IF(N132="nulová",J132,0)</f>
        <v>0</v>
      </c>
      <c r="BJ132" s="13" t="s">
        <v>118</v>
      </c>
      <c r="BK132" s="135">
        <f>ROUND(I132*H132,3)</f>
        <v>0</v>
      </c>
      <c r="BL132" s="13" t="s">
        <v>135</v>
      </c>
      <c r="BM132" s="133" t="s">
        <v>278</v>
      </c>
    </row>
    <row r="133" spans="2:65" s="1" customFormat="1" ht="35.4" customHeight="1">
      <c r="B133" s="123"/>
      <c r="C133" s="145" t="s">
        <v>146</v>
      </c>
      <c r="D133" s="145" t="s">
        <v>138</v>
      </c>
      <c r="E133" s="146" t="s">
        <v>139</v>
      </c>
      <c r="F133" s="147" t="s">
        <v>321</v>
      </c>
      <c r="G133" s="148" t="s">
        <v>134</v>
      </c>
      <c r="H133" s="149">
        <v>12.5</v>
      </c>
      <c r="I133" s="155"/>
      <c r="J133" s="153">
        <f>ROUND(I133*H133,2)</f>
        <v>0</v>
      </c>
      <c r="K133" s="136" t="s">
        <v>116</v>
      </c>
      <c r="L133" s="137"/>
      <c r="M133" s="138" t="s">
        <v>1</v>
      </c>
      <c r="N133" s="139" t="s">
        <v>33</v>
      </c>
      <c r="O133" s="131">
        <v>0</v>
      </c>
      <c r="P133" s="131">
        <f>O133*H133</f>
        <v>0</v>
      </c>
      <c r="Q133" s="131">
        <v>1.1E-4</v>
      </c>
      <c r="R133" s="131">
        <f>Q133*H133</f>
        <v>1.3750000000000001E-3</v>
      </c>
      <c r="S133" s="131">
        <v>0</v>
      </c>
      <c r="T133" s="132">
        <f>S133*H133</f>
        <v>0</v>
      </c>
      <c r="AR133" s="133" t="s">
        <v>135</v>
      </c>
      <c r="AT133" s="133" t="s">
        <v>138</v>
      </c>
      <c r="AU133" s="133" t="s">
        <v>118</v>
      </c>
      <c r="AY133" s="13" t="s">
        <v>110</v>
      </c>
      <c r="BE133" s="134">
        <f>IF(N133="základná",J133,0)</f>
        <v>0</v>
      </c>
      <c r="BF133" s="134">
        <f>IF(N133="znížená",J133,0)</f>
        <v>0</v>
      </c>
      <c r="BG133" s="134">
        <f>IF(N133="zákl. prenesená",J133,0)</f>
        <v>0</v>
      </c>
      <c r="BH133" s="134">
        <f>IF(N133="zníž. prenesená",J133,0)</f>
        <v>0</v>
      </c>
      <c r="BI133" s="134">
        <f>IF(N133="nulová",J133,0)</f>
        <v>0</v>
      </c>
      <c r="BJ133" s="13" t="s">
        <v>118</v>
      </c>
      <c r="BK133" s="135">
        <f>ROUND(I133*H133,3)</f>
        <v>0</v>
      </c>
      <c r="BL133" s="13" t="s">
        <v>135</v>
      </c>
      <c r="BM133" s="133" t="s">
        <v>279</v>
      </c>
    </row>
    <row r="134" spans="2:65" s="11" customFormat="1" ht="22.95" customHeight="1">
      <c r="B134" s="113"/>
      <c r="D134" s="114" t="s">
        <v>66</v>
      </c>
      <c r="E134" s="122" t="s">
        <v>141</v>
      </c>
      <c r="F134" s="122" t="s">
        <v>142</v>
      </c>
      <c r="I134" s="154"/>
      <c r="J134" s="156">
        <f>SUM(J135:J147)</f>
        <v>0</v>
      </c>
      <c r="L134" s="113"/>
      <c r="M134" s="116"/>
      <c r="N134" s="117"/>
      <c r="O134" s="117"/>
      <c r="P134" s="118">
        <f>SUM(P135:P147)</f>
        <v>0</v>
      </c>
      <c r="Q134" s="117"/>
      <c r="R134" s="118">
        <f>SUM(R135:R147)</f>
        <v>0</v>
      </c>
      <c r="S134" s="117"/>
      <c r="T134" s="119">
        <f>SUM(T135:T147)</f>
        <v>0</v>
      </c>
      <c r="AR134" s="114" t="s">
        <v>118</v>
      </c>
      <c r="AT134" s="120" t="s">
        <v>66</v>
      </c>
      <c r="AU134" s="120" t="s">
        <v>75</v>
      </c>
      <c r="AY134" s="114" t="s">
        <v>110</v>
      </c>
      <c r="BK134" s="121">
        <f>SUM(BK135:BK147)</f>
        <v>0</v>
      </c>
    </row>
    <row r="135" spans="2:65" s="1" customFormat="1" ht="24.6" customHeight="1">
      <c r="B135" s="123"/>
      <c r="C135" s="124" t="s">
        <v>150</v>
      </c>
      <c r="D135" s="124" t="s">
        <v>112</v>
      </c>
      <c r="E135" s="125" t="s">
        <v>143</v>
      </c>
      <c r="F135" s="126" t="s">
        <v>322</v>
      </c>
      <c r="G135" s="127" t="s">
        <v>144</v>
      </c>
      <c r="H135" s="128">
        <v>180.5</v>
      </c>
      <c r="I135" s="153"/>
      <c r="J135" s="153">
        <f>ROUND(I135*H135,2)</f>
        <v>0</v>
      </c>
      <c r="K135" s="126" t="s">
        <v>1</v>
      </c>
      <c r="L135" s="25"/>
      <c r="M135" s="129" t="s">
        <v>1</v>
      </c>
      <c r="N135" s="130" t="s">
        <v>33</v>
      </c>
      <c r="O135" s="131">
        <v>0</v>
      </c>
      <c r="P135" s="131">
        <f t="shared" ref="P135:P147" si="1">O135*H135</f>
        <v>0</v>
      </c>
      <c r="Q135" s="131">
        <v>0</v>
      </c>
      <c r="R135" s="131">
        <f t="shared" ref="R135:R147" si="2">Q135*H135</f>
        <v>0</v>
      </c>
      <c r="S135" s="131">
        <v>0</v>
      </c>
      <c r="T135" s="132">
        <f t="shared" ref="T135:T147" si="3">S135*H135</f>
        <v>0</v>
      </c>
      <c r="AR135" s="133" t="s">
        <v>117</v>
      </c>
      <c r="AT135" s="133" t="s">
        <v>112</v>
      </c>
      <c r="AU135" s="133" t="s">
        <v>118</v>
      </c>
      <c r="AY135" s="13" t="s">
        <v>110</v>
      </c>
      <c r="BE135" s="134">
        <f t="shared" ref="BE135:BE147" si="4">IF(N135="základná",J135,0)</f>
        <v>0</v>
      </c>
      <c r="BF135" s="134">
        <f t="shared" ref="BF135:BF147" si="5">IF(N135="znížená",J135,0)</f>
        <v>0</v>
      </c>
      <c r="BG135" s="134">
        <f t="shared" ref="BG135:BG147" si="6">IF(N135="zákl. prenesená",J135,0)</f>
        <v>0</v>
      </c>
      <c r="BH135" s="134">
        <f t="shared" ref="BH135:BH147" si="7">IF(N135="zníž. prenesená",J135,0)</f>
        <v>0</v>
      </c>
      <c r="BI135" s="134">
        <f t="shared" ref="BI135:BI147" si="8">IF(N135="nulová",J135,0)</f>
        <v>0</v>
      </c>
      <c r="BJ135" s="13" t="s">
        <v>118</v>
      </c>
      <c r="BK135" s="135">
        <f t="shared" ref="BK135:BK147" si="9">ROUND(I135*H135,3)</f>
        <v>0</v>
      </c>
      <c r="BL135" s="13" t="s">
        <v>117</v>
      </c>
      <c r="BM135" s="133" t="s">
        <v>280</v>
      </c>
    </row>
    <row r="136" spans="2:65" s="1" customFormat="1" ht="24.6" customHeight="1">
      <c r="B136" s="123"/>
      <c r="C136" s="124" t="s">
        <v>153</v>
      </c>
      <c r="D136" s="124" t="s">
        <v>112</v>
      </c>
      <c r="E136" s="125" t="s">
        <v>147</v>
      </c>
      <c r="F136" s="126" t="s">
        <v>323</v>
      </c>
      <c r="G136" s="127" t="s">
        <v>148</v>
      </c>
      <c r="H136" s="128">
        <v>155</v>
      </c>
      <c r="I136" s="153"/>
      <c r="J136" s="153">
        <f t="shared" ref="J136:J147" si="10">ROUND(I136*H136,2)</f>
        <v>0</v>
      </c>
      <c r="K136" s="126" t="s">
        <v>1</v>
      </c>
      <c r="L136" s="25"/>
      <c r="M136" s="129" t="s">
        <v>1</v>
      </c>
      <c r="N136" s="130" t="s">
        <v>33</v>
      </c>
      <c r="O136" s="131">
        <v>0</v>
      </c>
      <c r="P136" s="131">
        <f t="shared" si="1"/>
        <v>0</v>
      </c>
      <c r="Q136" s="131">
        <v>0</v>
      </c>
      <c r="R136" s="131">
        <f t="shared" si="2"/>
        <v>0</v>
      </c>
      <c r="S136" s="131">
        <v>0</v>
      </c>
      <c r="T136" s="132">
        <f t="shared" si="3"/>
        <v>0</v>
      </c>
      <c r="AR136" s="133" t="s">
        <v>117</v>
      </c>
      <c r="AT136" s="133" t="s">
        <v>112</v>
      </c>
      <c r="AU136" s="133" t="s">
        <v>118</v>
      </c>
      <c r="AY136" s="13" t="s">
        <v>110</v>
      </c>
      <c r="BE136" s="134">
        <f t="shared" si="4"/>
        <v>0</v>
      </c>
      <c r="BF136" s="134">
        <f t="shared" si="5"/>
        <v>0</v>
      </c>
      <c r="BG136" s="134">
        <f t="shared" si="6"/>
        <v>0</v>
      </c>
      <c r="BH136" s="134">
        <f t="shared" si="7"/>
        <v>0</v>
      </c>
      <c r="BI136" s="134">
        <f t="shared" si="8"/>
        <v>0</v>
      </c>
      <c r="BJ136" s="13" t="s">
        <v>118</v>
      </c>
      <c r="BK136" s="135">
        <f t="shared" si="9"/>
        <v>0</v>
      </c>
      <c r="BL136" s="13" t="s">
        <v>117</v>
      </c>
      <c r="BM136" s="133" t="s">
        <v>281</v>
      </c>
    </row>
    <row r="137" spans="2:65" s="1" customFormat="1" ht="24.6" customHeight="1">
      <c r="B137" s="123"/>
      <c r="C137" s="124" t="s">
        <v>157</v>
      </c>
      <c r="D137" s="124" t="s">
        <v>112</v>
      </c>
      <c r="E137" s="125" t="s">
        <v>151</v>
      </c>
      <c r="F137" s="126" t="s">
        <v>324</v>
      </c>
      <c r="G137" s="127" t="s">
        <v>148</v>
      </c>
      <c r="H137" s="128">
        <v>120</v>
      </c>
      <c r="I137" s="153"/>
      <c r="J137" s="153">
        <f t="shared" si="10"/>
        <v>0</v>
      </c>
      <c r="K137" s="126" t="s">
        <v>1</v>
      </c>
      <c r="L137" s="25"/>
      <c r="M137" s="129" t="s">
        <v>1</v>
      </c>
      <c r="N137" s="130" t="s">
        <v>33</v>
      </c>
      <c r="O137" s="131">
        <v>0</v>
      </c>
      <c r="P137" s="131">
        <f t="shared" si="1"/>
        <v>0</v>
      </c>
      <c r="Q137" s="131">
        <v>0</v>
      </c>
      <c r="R137" s="131">
        <f t="shared" si="2"/>
        <v>0</v>
      </c>
      <c r="S137" s="131">
        <v>0</v>
      </c>
      <c r="T137" s="132">
        <f t="shared" si="3"/>
        <v>0</v>
      </c>
      <c r="AR137" s="133" t="s">
        <v>117</v>
      </c>
      <c r="AT137" s="133" t="s">
        <v>112</v>
      </c>
      <c r="AU137" s="133" t="s">
        <v>118</v>
      </c>
      <c r="AY137" s="13" t="s">
        <v>110</v>
      </c>
      <c r="BE137" s="134">
        <f t="shared" si="4"/>
        <v>0</v>
      </c>
      <c r="BF137" s="134">
        <f t="shared" si="5"/>
        <v>0</v>
      </c>
      <c r="BG137" s="134">
        <f t="shared" si="6"/>
        <v>0</v>
      </c>
      <c r="BH137" s="134">
        <f t="shared" si="7"/>
        <v>0</v>
      </c>
      <c r="BI137" s="134">
        <f t="shared" si="8"/>
        <v>0</v>
      </c>
      <c r="BJ137" s="13" t="s">
        <v>118</v>
      </c>
      <c r="BK137" s="135">
        <f t="shared" si="9"/>
        <v>0</v>
      </c>
      <c r="BL137" s="13" t="s">
        <v>117</v>
      </c>
      <c r="BM137" s="133" t="s">
        <v>282</v>
      </c>
    </row>
    <row r="138" spans="2:65" s="1" customFormat="1" ht="16.5" customHeight="1">
      <c r="B138" s="123"/>
      <c r="C138" s="124" t="s">
        <v>161</v>
      </c>
      <c r="D138" s="124" t="s">
        <v>112</v>
      </c>
      <c r="E138" s="125" t="s">
        <v>154</v>
      </c>
      <c r="F138" s="126" t="s">
        <v>155</v>
      </c>
      <c r="G138" s="127" t="s">
        <v>144</v>
      </c>
      <c r="H138" s="128">
        <v>54.5</v>
      </c>
      <c r="I138" s="153"/>
      <c r="J138" s="153">
        <f t="shared" si="10"/>
        <v>0</v>
      </c>
      <c r="K138" s="126" t="s">
        <v>1</v>
      </c>
      <c r="L138" s="25"/>
      <c r="M138" s="129" t="s">
        <v>1</v>
      </c>
      <c r="N138" s="130" t="s">
        <v>33</v>
      </c>
      <c r="O138" s="131">
        <v>0</v>
      </c>
      <c r="P138" s="131">
        <f t="shared" si="1"/>
        <v>0</v>
      </c>
      <c r="Q138" s="131">
        <v>0</v>
      </c>
      <c r="R138" s="131">
        <f t="shared" si="2"/>
        <v>0</v>
      </c>
      <c r="S138" s="131">
        <v>0</v>
      </c>
      <c r="T138" s="132">
        <f t="shared" si="3"/>
        <v>0</v>
      </c>
      <c r="AR138" s="133" t="s">
        <v>135</v>
      </c>
      <c r="AT138" s="133" t="s">
        <v>112</v>
      </c>
      <c r="AU138" s="133" t="s">
        <v>118</v>
      </c>
      <c r="AY138" s="13" t="s">
        <v>110</v>
      </c>
      <c r="BE138" s="134">
        <f t="shared" si="4"/>
        <v>0</v>
      </c>
      <c r="BF138" s="134">
        <f t="shared" si="5"/>
        <v>0</v>
      </c>
      <c r="BG138" s="134">
        <f t="shared" si="6"/>
        <v>0</v>
      </c>
      <c r="BH138" s="134">
        <f t="shared" si="7"/>
        <v>0</v>
      </c>
      <c r="BI138" s="134">
        <f t="shared" si="8"/>
        <v>0</v>
      </c>
      <c r="BJ138" s="13" t="s">
        <v>118</v>
      </c>
      <c r="BK138" s="135">
        <f t="shared" si="9"/>
        <v>0</v>
      </c>
      <c r="BL138" s="13" t="s">
        <v>135</v>
      </c>
      <c r="BM138" s="133" t="s">
        <v>283</v>
      </c>
    </row>
    <row r="139" spans="2:65" s="1" customFormat="1" ht="16.5" customHeight="1">
      <c r="B139" s="123"/>
      <c r="C139" s="124" t="s">
        <v>165</v>
      </c>
      <c r="D139" s="124" t="s">
        <v>112</v>
      </c>
      <c r="E139" s="125" t="s">
        <v>158</v>
      </c>
      <c r="F139" s="126" t="s">
        <v>159</v>
      </c>
      <c r="G139" s="127" t="s">
        <v>144</v>
      </c>
      <c r="H139" s="128">
        <v>72.5</v>
      </c>
      <c r="I139" s="153"/>
      <c r="J139" s="153">
        <f t="shared" si="10"/>
        <v>0</v>
      </c>
      <c r="K139" s="126" t="s">
        <v>1</v>
      </c>
      <c r="L139" s="25"/>
      <c r="M139" s="129" t="s">
        <v>1</v>
      </c>
      <c r="N139" s="130" t="s">
        <v>33</v>
      </c>
      <c r="O139" s="131">
        <v>0</v>
      </c>
      <c r="P139" s="131">
        <f t="shared" si="1"/>
        <v>0</v>
      </c>
      <c r="Q139" s="131">
        <v>0</v>
      </c>
      <c r="R139" s="131">
        <f t="shared" si="2"/>
        <v>0</v>
      </c>
      <c r="S139" s="131">
        <v>0</v>
      </c>
      <c r="T139" s="132">
        <f t="shared" si="3"/>
        <v>0</v>
      </c>
      <c r="AR139" s="133" t="s">
        <v>135</v>
      </c>
      <c r="AT139" s="133" t="s">
        <v>112</v>
      </c>
      <c r="AU139" s="133" t="s">
        <v>118</v>
      </c>
      <c r="AY139" s="13" t="s">
        <v>110</v>
      </c>
      <c r="BE139" s="134">
        <f t="shared" si="4"/>
        <v>0</v>
      </c>
      <c r="BF139" s="134">
        <f t="shared" si="5"/>
        <v>0</v>
      </c>
      <c r="BG139" s="134">
        <f t="shared" si="6"/>
        <v>0</v>
      </c>
      <c r="BH139" s="134">
        <f t="shared" si="7"/>
        <v>0</v>
      </c>
      <c r="BI139" s="134">
        <f t="shared" si="8"/>
        <v>0</v>
      </c>
      <c r="BJ139" s="13" t="s">
        <v>118</v>
      </c>
      <c r="BK139" s="135">
        <f t="shared" si="9"/>
        <v>0</v>
      </c>
      <c r="BL139" s="13" t="s">
        <v>135</v>
      </c>
      <c r="BM139" s="133" t="s">
        <v>284</v>
      </c>
    </row>
    <row r="140" spans="2:65" s="1" customFormat="1" ht="16.5" customHeight="1">
      <c r="B140" s="123"/>
      <c r="C140" s="124" t="s">
        <v>169</v>
      </c>
      <c r="D140" s="124" t="s">
        <v>112</v>
      </c>
      <c r="E140" s="125" t="s">
        <v>162</v>
      </c>
      <c r="F140" s="126" t="s">
        <v>163</v>
      </c>
      <c r="G140" s="127" t="s">
        <v>148</v>
      </c>
      <c r="H140" s="128">
        <v>61</v>
      </c>
      <c r="I140" s="153"/>
      <c r="J140" s="153">
        <f t="shared" si="10"/>
        <v>0</v>
      </c>
      <c r="K140" s="126" t="s">
        <v>1</v>
      </c>
      <c r="L140" s="25"/>
      <c r="M140" s="129" t="s">
        <v>1</v>
      </c>
      <c r="N140" s="130" t="s">
        <v>33</v>
      </c>
      <c r="O140" s="131">
        <v>0</v>
      </c>
      <c r="P140" s="131">
        <f t="shared" si="1"/>
        <v>0</v>
      </c>
      <c r="Q140" s="131">
        <v>0</v>
      </c>
      <c r="R140" s="131">
        <f t="shared" si="2"/>
        <v>0</v>
      </c>
      <c r="S140" s="131">
        <v>0</v>
      </c>
      <c r="T140" s="132">
        <f t="shared" si="3"/>
        <v>0</v>
      </c>
      <c r="AR140" s="133" t="s">
        <v>135</v>
      </c>
      <c r="AT140" s="133" t="s">
        <v>112</v>
      </c>
      <c r="AU140" s="133" t="s">
        <v>118</v>
      </c>
      <c r="AY140" s="13" t="s">
        <v>110</v>
      </c>
      <c r="BE140" s="134">
        <f t="shared" si="4"/>
        <v>0</v>
      </c>
      <c r="BF140" s="134">
        <f t="shared" si="5"/>
        <v>0</v>
      </c>
      <c r="BG140" s="134">
        <f t="shared" si="6"/>
        <v>0</v>
      </c>
      <c r="BH140" s="134">
        <f t="shared" si="7"/>
        <v>0</v>
      </c>
      <c r="BI140" s="134">
        <f t="shared" si="8"/>
        <v>0</v>
      </c>
      <c r="BJ140" s="13" t="s">
        <v>118</v>
      </c>
      <c r="BK140" s="135">
        <f t="shared" si="9"/>
        <v>0</v>
      </c>
      <c r="BL140" s="13" t="s">
        <v>135</v>
      </c>
      <c r="BM140" s="133" t="s">
        <v>285</v>
      </c>
    </row>
    <row r="141" spans="2:65" s="1" customFormat="1" ht="16.5" customHeight="1">
      <c r="B141" s="123"/>
      <c r="C141" s="124" t="s">
        <v>173</v>
      </c>
      <c r="D141" s="124" t="s">
        <v>112</v>
      </c>
      <c r="E141" s="125" t="s">
        <v>166</v>
      </c>
      <c r="F141" s="126" t="s">
        <v>167</v>
      </c>
      <c r="G141" s="127" t="s">
        <v>148</v>
      </c>
      <c r="H141" s="128">
        <v>61</v>
      </c>
      <c r="I141" s="153"/>
      <c r="J141" s="153">
        <f t="shared" si="10"/>
        <v>0</v>
      </c>
      <c r="K141" s="126" t="s">
        <v>1</v>
      </c>
      <c r="L141" s="25"/>
      <c r="M141" s="129" t="s">
        <v>1</v>
      </c>
      <c r="N141" s="130" t="s">
        <v>33</v>
      </c>
      <c r="O141" s="131">
        <v>0</v>
      </c>
      <c r="P141" s="131">
        <f t="shared" si="1"/>
        <v>0</v>
      </c>
      <c r="Q141" s="131">
        <v>0</v>
      </c>
      <c r="R141" s="131">
        <f t="shared" si="2"/>
        <v>0</v>
      </c>
      <c r="S141" s="131">
        <v>0</v>
      </c>
      <c r="T141" s="132">
        <f t="shared" si="3"/>
        <v>0</v>
      </c>
      <c r="AR141" s="133" t="s">
        <v>135</v>
      </c>
      <c r="AT141" s="133" t="s">
        <v>112</v>
      </c>
      <c r="AU141" s="133" t="s">
        <v>118</v>
      </c>
      <c r="AY141" s="13" t="s">
        <v>110</v>
      </c>
      <c r="BE141" s="134">
        <f t="shared" si="4"/>
        <v>0</v>
      </c>
      <c r="BF141" s="134">
        <f t="shared" si="5"/>
        <v>0</v>
      </c>
      <c r="BG141" s="134">
        <f t="shared" si="6"/>
        <v>0</v>
      </c>
      <c r="BH141" s="134">
        <f t="shared" si="7"/>
        <v>0</v>
      </c>
      <c r="BI141" s="134">
        <f t="shared" si="8"/>
        <v>0</v>
      </c>
      <c r="BJ141" s="13" t="s">
        <v>118</v>
      </c>
      <c r="BK141" s="135">
        <f t="shared" si="9"/>
        <v>0</v>
      </c>
      <c r="BL141" s="13" t="s">
        <v>135</v>
      </c>
      <c r="BM141" s="133" t="s">
        <v>286</v>
      </c>
    </row>
    <row r="142" spans="2:65" s="1" customFormat="1" ht="16.5" customHeight="1">
      <c r="B142" s="123"/>
      <c r="C142" s="124" t="s">
        <v>177</v>
      </c>
      <c r="D142" s="124" t="s">
        <v>112</v>
      </c>
      <c r="E142" s="125" t="s">
        <v>170</v>
      </c>
      <c r="F142" s="126" t="s">
        <v>171</v>
      </c>
      <c r="G142" s="127" t="s">
        <v>148</v>
      </c>
      <c r="H142" s="128">
        <v>61</v>
      </c>
      <c r="I142" s="153"/>
      <c r="J142" s="153">
        <f t="shared" si="10"/>
        <v>0</v>
      </c>
      <c r="K142" s="126" t="s">
        <v>1</v>
      </c>
      <c r="L142" s="25"/>
      <c r="M142" s="129" t="s">
        <v>1</v>
      </c>
      <c r="N142" s="130" t="s">
        <v>33</v>
      </c>
      <c r="O142" s="131">
        <v>0</v>
      </c>
      <c r="P142" s="131">
        <f t="shared" si="1"/>
        <v>0</v>
      </c>
      <c r="Q142" s="131">
        <v>0</v>
      </c>
      <c r="R142" s="131">
        <f t="shared" si="2"/>
        <v>0</v>
      </c>
      <c r="S142" s="131">
        <v>0</v>
      </c>
      <c r="T142" s="132">
        <f t="shared" si="3"/>
        <v>0</v>
      </c>
      <c r="AR142" s="133" t="s">
        <v>135</v>
      </c>
      <c r="AT142" s="133" t="s">
        <v>112</v>
      </c>
      <c r="AU142" s="133" t="s">
        <v>118</v>
      </c>
      <c r="AY142" s="13" t="s">
        <v>110</v>
      </c>
      <c r="BE142" s="134">
        <f t="shared" si="4"/>
        <v>0</v>
      </c>
      <c r="BF142" s="134">
        <f t="shared" si="5"/>
        <v>0</v>
      </c>
      <c r="BG142" s="134">
        <f t="shared" si="6"/>
        <v>0</v>
      </c>
      <c r="BH142" s="134">
        <f t="shared" si="7"/>
        <v>0</v>
      </c>
      <c r="BI142" s="134">
        <f t="shared" si="8"/>
        <v>0</v>
      </c>
      <c r="BJ142" s="13" t="s">
        <v>118</v>
      </c>
      <c r="BK142" s="135">
        <f t="shared" si="9"/>
        <v>0</v>
      </c>
      <c r="BL142" s="13" t="s">
        <v>135</v>
      </c>
      <c r="BM142" s="133" t="s">
        <v>287</v>
      </c>
    </row>
    <row r="143" spans="2:65" s="1" customFormat="1" ht="16.5" customHeight="1">
      <c r="B143" s="123"/>
      <c r="C143" s="124" t="s">
        <v>181</v>
      </c>
      <c r="D143" s="124" t="s">
        <v>112</v>
      </c>
      <c r="E143" s="125" t="s">
        <v>174</v>
      </c>
      <c r="F143" s="126" t="s">
        <v>175</v>
      </c>
      <c r="G143" s="127" t="s">
        <v>148</v>
      </c>
      <c r="H143" s="128">
        <v>24</v>
      </c>
      <c r="I143" s="153"/>
      <c r="J143" s="153">
        <f t="shared" si="10"/>
        <v>0</v>
      </c>
      <c r="K143" s="126" t="s">
        <v>1</v>
      </c>
      <c r="L143" s="25"/>
      <c r="M143" s="129" t="s">
        <v>1</v>
      </c>
      <c r="N143" s="130" t="s">
        <v>33</v>
      </c>
      <c r="O143" s="131">
        <v>0</v>
      </c>
      <c r="P143" s="131">
        <f t="shared" si="1"/>
        <v>0</v>
      </c>
      <c r="Q143" s="131">
        <v>0</v>
      </c>
      <c r="R143" s="131">
        <f t="shared" si="2"/>
        <v>0</v>
      </c>
      <c r="S143" s="131">
        <v>0</v>
      </c>
      <c r="T143" s="132">
        <f t="shared" si="3"/>
        <v>0</v>
      </c>
      <c r="AR143" s="133" t="s">
        <v>135</v>
      </c>
      <c r="AT143" s="133" t="s">
        <v>112</v>
      </c>
      <c r="AU143" s="133" t="s">
        <v>118</v>
      </c>
      <c r="AY143" s="13" t="s">
        <v>110</v>
      </c>
      <c r="BE143" s="134">
        <f t="shared" si="4"/>
        <v>0</v>
      </c>
      <c r="BF143" s="134">
        <f t="shared" si="5"/>
        <v>0</v>
      </c>
      <c r="BG143" s="134">
        <f t="shared" si="6"/>
        <v>0</v>
      </c>
      <c r="BH143" s="134">
        <f t="shared" si="7"/>
        <v>0</v>
      </c>
      <c r="BI143" s="134">
        <f t="shared" si="8"/>
        <v>0</v>
      </c>
      <c r="BJ143" s="13" t="s">
        <v>118</v>
      </c>
      <c r="BK143" s="135">
        <f t="shared" si="9"/>
        <v>0</v>
      </c>
      <c r="BL143" s="13" t="s">
        <v>135</v>
      </c>
      <c r="BM143" s="133" t="s">
        <v>288</v>
      </c>
    </row>
    <row r="144" spans="2:65" s="1" customFormat="1" ht="16.5" customHeight="1">
      <c r="B144" s="123"/>
      <c r="C144" s="124" t="s">
        <v>185</v>
      </c>
      <c r="D144" s="124" t="s">
        <v>112</v>
      </c>
      <c r="E144" s="125" t="s">
        <v>178</v>
      </c>
      <c r="F144" s="126" t="s">
        <v>179</v>
      </c>
      <c r="G144" s="127" t="s">
        <v>148</v>
      </c>
      <c r="H144" s="128">
        <v>96</v>
      </c>
      <c r="I144" s="153"/>
      <c r="J144" s="153">
        <f t="shared" si="10"/>
        <v>0</v>
      </c>
      <c r="K144" s="126" t="s">
        <v>1</v>
      </c>
      <c r="L144" s="25"/>
      <c r="M144" s="129" t="s">
        <v>1</v>
      </c>
      <c r="N144" s="130" t="s">
        <v>33</v>
      </c>
      <c r="O144" s="131">
        <v>0</v>
      </c>
      <c r="P144" s="131">
        <f t="shared" si="1"/>
        <v>0</v>
      </c>
      <c r="Q144" s="131">
        <v>0</v>
      </c>
      <c r="R144" s="131">
        <f t="shared" si="2"/>
        <v>0</v>
      </c>
      <c r="S144" s="131">
        <v>0</v>
      </c>
      <c r="T144" s="132">
        <f t="shared" si="3"/>
        <v>0</v>
      </c>
      <c r="AR144" s="133" t="s">
        <v>135</v>
      </c>
      <c r="AT144" s="133" t="s">
        <v>112</v>
      </c>
      <c r="AU144" s="133" t="s">
        <v>118</v>
      </c>
      <c r="AY144" s="13" t="s">
        <v>110</v>
      </c>
      <c r="BE144" s="134">
        <f t="shared" si="4"/>
        <v>0</v>
      </c>
      <c r="BF144" s="134">
        <f t="shared" si="5"/>
        <v>0</v>
      </c>
      <c r="BG144" s="134">
        <f t="shared" si="6"/>
        <v>0</v>
      </c>
      <c r="BH144" s="134">
        <f t="shared" si="7"/>
        <v>0</v>
      </c>
      <c r="BI144" s="134">
        <f t="shared" si="8"/>
        <v>0</v>
      </c>
      <c r="BJ144" s="13" t="s">
        <v>118</v>
      </c>
      <c r="BK144" s="135">
        <f t="shared" si="9"/>
        <v>0</v>
      </c>
      <c r="BL144" s="13" t="s">
        <v>135</v>
      </c>
      <c r="BM144" s="133" t="s">
        <v>289</v>
      </c>
    </row>
    <row r="145" spans="2:65" s="1" customFormat="1" ht="16.5" customHeight="1">
      <c r="B145" s="123"/>
      <c r="C145" s="124" t="s">
        <v>189</v>
      </c>
      <c r="D145" s="124" t="s">
        <v>112</v>
      </c>
      <c r="E145" s="125" t="s">
        <v>182</v>
      </c>
      <c r="F145" s="126" t="s">
        <v>183</v>
      </c>
      <c r="G145" s="127" t="s">
        <v>144</v>
      </c>
      <c r="H145" s="128">
        <v>44.5</v>
      </c>
      <c r="I145" s="153"/>
      <c r="J145" s="153">
        <f t="shared" si="10"/>
        <v>0</v>
      </c>
      <c r="K145" s="126" t="s">
        <v>1</v>
      </c>
      <c r="L145" s="25"/>
      <c r="M145" s="129" t="s">
        <v>1</v>
      </c>
      <c r="N145" s="130" t="s">
        <v>33</v>
      </c>
      <c r="O145" s="131">
        <v>0</v>
      </c>
      <c r="P145" s="131">
        <f t="shared" si="1"/>
        <v>0</v>
      </c>
      <c r="Q145" s="131">
        <v>0</v>
      </c>
      <c r="R145" s="131">
        <f t="shared" si="2"/>
        <v>0</v>
      </c>
      <c r="S145" s="131">
        <v>0</v>
      </c>
      <c r="T145" s="132">
        <f t="shared" si="3"/>
        <v>0</v>
      </c>
      <c r="AR145" s="133" t="s">
        <v>135</v>
      </c>
      <c r="AT145" s="133" t="s">
        <v>112</v>
      </c>
      <c r="AU145" s="133" t="s">
        <v>118</v>
      </c>
      <c r="AY145" s="13" t="s">
        <v>110</v>
      </c>
      <c r="BE145" s="134">
        <f t="shared" si="4"/>
        <v>0</v>
      </c>
      <c r="BF145" s="134">
        <f t="shared" si="5"/>
        <v>0</v>
      </c>
      <c r="BG145" s="134">
        <f t="shared" si="6"/>
        <v>0</v>
      </c>
      <c r="BH145" s="134">
        <f t="shared" si="7"/>
        <v>0</v>
      </c>
      <c r="BI145" s="134">
        <f t="shared" si="8"/>
        <v>0</v>
      </c>
      <c r="BJ145" s="13" t="s">
        <v>118</v>
      </c>
      <c r="BK145" s="135">
        <f t="shared" si="9"/>
        <v>0</v>
      </c>
      <c r="BL145" s="13" t="s">
        <v>135</v>
      </c>
      <c r="BM145" s="133" t="s">
        <v>290</v>
      </c>
    </row>
    <row r="146" spans="2:65" s="1" customFormat="1" ht="16.5" customHeight="1">
      <c r="B146" s="123"/>
      <c r="C146" s="124" t="s">
        <v>213</v>
      </c>
      <c r="D146" s="124" t="s">
        <v>112</v>
      </c>
      <c r="E146" s="125" t="s">
        <v>186</v>
      </c>
      <c r="F146" s="126" t="s">
        <v>187</v>
      </c>
      <c r="G146" s="127" t="s">
        <v>134</v>
      </c>
      <c r="H146" s="128">
        <v>24.25</v>
      </c>
      <c r="I146" s="153"/>
      <c r="J146" s="153">
        <f t="shared" si="10"/>
        <v>0</v>
      </c>
      <c r="K146" s="126" t="s">
        <v>1</v>
      </c>
      <c r="L146" s="25"/>
      <c r="M146" s="129" t="s">
        <v>1</v>
      </c>
      <c r="N146" s="130" t="s">
        <v>33</v>
      </c>
      <c r="O146" s="131">
        <v>0</v>
      </c>
      <c r="P146" s="131">
        <f t="shared" si="1"/>
        <v>0</v>
      </c>
      <c r="Q146" s="131">
        <v>0</v>
      </c>
      <c r="R146" s="131">
        <f t="shared" si="2"/>
        <v>0</v>
      </c>
      <c r="S146" s="131">
        <v>0</v>
      </c>
      <c r="T146" s="132">
        <f t="shared" si="3"/>
        <v>0</v>
      </c>
      <c r="AR146" s="133" t="s">
        <v>135</v>
      </c>
      <c r="AT146" s="133" t="s">
        <v>112</v>
      </c>
      <c r="AU146" s="133" t="s">
        <v>118</v>
      </c>
      <c r="AY146" s="13" t="s">
        <v>110</v>
      </c>
      <c r="BE146" s="134">
        <f t="shared" si="4"/>
        <v>0</v>
      </c>
      <c r="BF146" s="134">
        <f t="shared" si="5"/>
        <v>0</v>
      </c>
      <c r="BG146" s="134">
        <f t="shared" si="6"/>
        <v>0</v>
      </c>
      <c r="BH146" s="134">
        <f t="shared" si="7"/>
        <v>0</v>
      </c>
      <c r="BI146" s="134">
        <f t="shared" si="8"/>
        <v>0</v>
      </c>
      <c r="BJ146" s="13" t="s">
        <v>118</v>
      </c>
      <c r="BK146" s="135">
        <f t="shared" si="9"/>
        <v>0</v>
      </c>
      <c r="BL146" s="13" t="s">
        <v>135</v>
      </c>
      <c r="BM146" s="133" t="s">
        <v>291</v>
      </c>
    </row>
    <row r="147" spans="2:65" s="1" customFormat="1" ht="16.5" customHeight="1">
      <c r="B147" s="123"/>
      <c r="C147" s="124" t="s">
        <v>217</v>
      </c>
      <c r="D147" s="124" t="s">
        <v>112</v>
      </c>
      <c r="E147" s="125" t="s">
        <v>190</v>
      </c>
      <c r="F147" s="126" t="s">
        <v>325</v>
      </c>
      <c r="G147" s="127" t="s">
        <v>134</v>
      </c>
      <c r="H147" s="128">
        <v>24.25</v>
      </c>
      <c r="I147" s="153"/>
      <c r="J147" s="153">
        <f t="shared" si="10"/>
        <v>0</v>
      </c>
      <c r="K147" s="126" t="s">
        <v>1</v>
      </c>
      <c r="L147" s="25"/>
      <c r="M147" s="129" t="s">
        <v>1</v>
      </c>
      <c r="N147" s="130" t="s">
        <v>33</v>
      </c>
      <c r="O147" s="131">
        <v>0</v>
      </c>
      <c r="P147" s="131">
        <f t="shared" si="1"/>
        <v>0</v>
      </c>
      <c r="Q147" s="131">
        <v>0</v>
      </c>
      <c r="R147" s="131">
        <f t="shared" si="2"/>
        <v>0</v>
      </c>
      <c r="S147" s="131">
        <v>0</v>
      </c>
      <c r="T147" s="132">
        <f t="shared" si="3"/>
        <v>0</v>
      </c>
      <c r="AR147" s="133" t="s">
        <v>135</v>
      </c>
      <c r="AT147" s="133" t="s">
        <v>112</v>
      </c>
      <c r="AU147" s="133" t="s">
        <v>118</v>
      </c>
      <c r="AY147" s="13" t="s">
        <v>110</v>
      </c>
      <c r="BE147" s="134">
        <f t="shared" si="4"/>
        <v>0</v>
      </c>
      <c r="BF147" s="134">
        <f t="shared" si="5"/>
        <v>0</v>
      </c>
      <c r="BG147" s="134">
        <f t="shared" si="6"/>
        <v>0</v>
      </c>
      <c r="BH147" s="134">
        <f t="shared" si="7"/>
        <v>0</v>
      </c>
      <c r="BI147" s="134">
        <f t="shared" si="8"/>
        <v>0</v>
      </c>
      <c r="BJ147" s="13" t="s">
        <v>118</v>
      </c>
      <c r="BK147" s="135">
        <f t="shared" si="9"/>
        <v>0</v>
      </c>
      <c r="BL147" s="13" t="s">
        <v>135</v>
      </c>
      <c r="BM147" s="133" t="s">
        <v>292</v>
      </c>
    </row>
    <row r="148" spans="2:65" s="11" customFormat="1" ht="22.95" customHeight="1">
      <c r="B148" s="113"/>
      <c r="D148" s="114" t="s">
        <v>66</v>
      </c>
      <c r="E148" s="122" t="s">
        <v>192</v>
      </c>
      <c r="F148" s="122" t="s">
        <v>193</v>
      </c>
      <c r="I148" s="154"/>
      <c r="J148" s="156">
        <f>SUM(J149:J151)</f>
        <v>0</v>
      </c>
      <c r="L148" s="113"/>
      <c r="M148" s="116"/>
      <c r="N148" s="117"/>
      <c r="O148" s="117"/>
      <c r="P148" s="118">
        <f>SUM(P149:P151)</f>
        <v>35.187779999999997</v>
      </c>
      <c r="Q148" s="117"/>
      <c r="R148" s="118">
        <f>SUM(R149:R151)</f>
        <v>0.23360999999999996</v>
      </c>
      <c r="S148" s="117"/>
      <c r="T148" s="119">
        <f>SUM(T149:T151)</f>
        <v>0</v>
      </c>
      <c r="AR148" s="114" t="s">
        <v>118</v>
      </c>
      <c r="AT148" s="120" t="s">
        <v>66</v>
      </c>
      <c r="AU148" s="120" t="s">
        <v>75</v>
      </c>
      <c r="AY148" s="114" t="s">
        <v>110</v>
      </c>
      <c r="BK148" s="121">
        <f>SUM(BK149:BK151)</f>
        <v>0</v>
      </c>
    </row>
    <row r="149" spans="2:65" s="1" customFormat="1" ht="24" customHeight="1">
      <c r="B149" s="123"/>
      <c r="C149" s="124" t="s">
        <v>221</v>
      </c>
      <c r="D149" s="124" t="s">
        <v>112</v>
      </c>
      <c r="E149" s="125" t="s">
        <v>195</v>
      </c>
      <c r="F149" s="150" t="s">
        <v>196</v>
      </c>
      <c r="G149" s="127" t="s">
        <v>197</v>
      </c>
      <c r="H149" s="128">
        <v>24</v>
      </c>
      <c r="I149" s="153"/>
      <c r="J149" s="153">
        <f>ROUND(I149*H149,2)</f>
        <v>0</v>
      </c>
      <c r="K149" s="126" t="s">
        <v>116</v>
      </c>
      <c r="L149" s="25"/>
      <c r="M149" s="129" t="s">
        <v>1</v>
      </c>
      <c r="N149" s="130" t="s">
        <v>33</v>
      </c>
      <c r="O149" s="131">
        <v>1.35527</v>
      </c>
      <c r="P149" s="131">
        <f>O149*H149</f>
        <v>32.526479999999999</v>
      </c>
      <c r="Q149" s="131">
        <v>8.3199999999999993E-3</v>
      </c>
      <c r="R149" s="131">
        <f>Q149*H149</f>
        <v>0.19967999999999997</v>
      </c>
      <c r="S149" s="131">
        <v>0</v>
      </c>
      <c r="T149" s="132">
        <f>S149*H149</f>
        <v>0</v>
      </c>
      <c r="AR149" s="133" t="s">
        <v>117</v>
      </c>
      <c r="AT149" s="133" t="s">
        <v>112</v>
      </c>
      <c r="AU149" s="133" t="s">
        <v>118</v>
      </c>
      <c r="AY149" s="13" t="s">
        <v>110</v>
      </c>
      <c r="BE149" s="134">
        <f>IF(N149="základná",J149,0)</f>
        <v>0</v>
      </c>
      <c r="BF149" s="134">
        <f>IF(N149="znížená",J149,0)</f>
        <v>0</v>
      </c>
      <c r="BG149" s="134">
        <f>IF(N149="zákl. prenesená",J149,0)</f>
        <v>0</v>
      </c>
      <c r="BH149" s="134">
        <f>IF(N149="zníž. prenesená",J149,0)</f>
        <v>0</v>
      </c>
      <c r="BI149" s="134">
        <f>IF(N149="nulová",J149,0)</f>
        <v>0</v>
      </c>
      <c r="BJ149" s="13" t="s">
        <v>118</v>
      </c>
      <c r="BK149" s="135">
        <f>ROUND(I149*H149,3)</f>
        <v>0</v>
      </c>
      <c r="BL149" s="13" t="s">
        <v>117</v>
      </c>
      <c r="BM149" s="133" t="s">
        <v>293</v>
      </c>
    </row>
    <row r="150" spans="2:65" s="1" customFormat="1" ht="24" customHeight="1">
      <c r="B150" s="123"/>
      <c r="C150" s="124" t="s">
        <v>7</v>
      </c>
      <c r="D150" s="124" t="s">
        <v>112</v>
      </c>
      <c r="E150" s="125" t="s">
        <v>199</v>
      </c>
      <c r="F150" s="150" t="s">
        <v>305</v>
      </c>
      <c r="G150" s="127" t="s">
        <v>197</v>
      </c>
      <c r="H150" s="128">
        <v>3</v>
      </c>
      <c r="I150" s="153"/>
      <c r="J150" s="153">
        <f t="shared" ref="J150:J151" si="11">ROUND(I150*H150,2)</f>
        <v>0</v>
      </c>
      <c r="K150" s="126" t="s">
        <v>116</v>
      </c>
      <c r="L150" s="25"/>
      <c r="M150" s="129" t="s">
        <v>1</v>
      </c>
      <c r="N150" s="130" t="s">
        <v>33</v>
      </c>
      <c r="O150" s="131">
        <v>0.8871</v>
      </c>
      <c r="P150" s="131">
        <f>O150*H150</f>
        <v>2.6612999999999998</v>
      </c>
      <c r="Q150" s="131">
        <v>4.3099999999999996E-3</v>
      </c>
      <c r="R150" s="131">
        <f>Q150*H150</f>
        <v>1.2929999999999999E-2</v>
      </c>
      <c r="S150" s="131">
        <v>0</v>
      </c>
      <c r="T150" s="132">
        <f>S150*H150</f>
        <v>0</v>
      </c>
      <c r="AR150" s="133" t="s">
        <v>189</v>
      </c>
      <c r="AT150" s="133" t="s">
        <v>112</v>
      </c>
      <c r="AU150" s="133" t="s">
        <v>118</v>
      </c>
      <c r="AY150" s="13" t="s">
        <v>110</v>
      </c>
      <c r="BE150" s="134">
        <f>IF(N150="základná",J150,0)</f>
        <v>0</v>
      </c>
      <c r="BF150" s="134">
        <f>IF(N150="znížená",J150,0)</f>
        <v>0</v>
      </c>
      <c r="BG150" s="134">
        <f>IF(N150="zákl. prenesená",J150,0)</f>
        <v>0</v>
      </c>
      <c r="BH150" s="134">
        <f>IF(N150="zníž. prenesená",J150,0)</f>
        <v>0</v>
      </c>
      <c r="BI150" s="134">
        <f>IF(N150="nulová",J150,0)</f>
        <v>0</v>
      </c>
      <c r="BJ150" s="13" t="s">
        <v>118</v>
      </c>
      <c r="BK150" s="135">
        <f>ROUND(I150*H150,3)</f>
        <v>0</v>
      </c>
      <c r="BL150" s="13" t="s">
        <v>189</v>
      </c>
      <c r="BM150" s="133" t="s">
        <v>294</v>
      </c>
    </row>
    <row r="151" spans="2:65" s="1" customFormat="1" ht="24" customHeight="1">
      <c r="B151" s="123"/>
      <c r="C151" s="145" t="s">
        <v>208</v>
      </c>
      <c r="D151" s="145" t="s">
        <v>112</v>
      </c>
      <c r="E151" s="146" t="s">
        <v>202</v>
      </c>
      <c r="F151" s="147" t="s">
        <v>203</v>
      </c>
      <c r="G151" s="148" t="s">
        <v>148</v>
      </c>
      <c r="H151" s="149">
        <v>3</v>
      </c>
      <c r="I151" s="155"/>
      <c r="J151" s="153">
        <f t="shared" si="11"/>
        <v>0</v>
      </c>
      <c r="K151" s="136" t="s">
        <v>1</v>
      </c>
      <c r="L151" s="137"/>
      <c r="M151" s="138" t="s">
        <v>1</v>
      </c>
      <c r="N151" s="139" t="s">
        <v>33</v>
      </c>
      <c r="O151" s="131">
        <v>0</v>
      </c>
      <c r="P151" s="131">
        <f>O151*H151</f>
        <v>0</v>
      </c>
      <c r="Q151" s="131">
        <v>7.0000000000000001E-3</v>
      </c>
      <c r="R151" s="131">
        <f>Q151*H151</f>
        <v>2.1000000000000001E-2</v>
      </c>
      <c r="S151" s="131">
        <v>0</v>
      </c>
      <c r="T151" s="132">
        <f>S151*H151</f>
        <v>0</v>
      </c>
      <c r="AR151" s="133" t="s">
        <v>204</v>
      </c>
      <c r="AT151" s="133" t="s">
        <v>138</v>
      </c>
      <c r="AU151" s="133" t="s">
        <v>118</v>
      </c>
      <c r="AY151" s="13" t="s">
        <v>110</v>
      </c>
      <c r="BE151" s="134">
        <f>IF(N151="základná",J151,0)</f>
        <v>0</v>
      </c>
      <c r="BF151" s="134">
        <f>IF(N151="znížená",J151,0)</f>
        <v>0</v>
      </c>
      <c r="BG151" s="134">
        <f>IF(N151="zákl. prenesená",J151,0)</f>
        <v>0</v>
      </c>
      <c r="BH151" s="134">
        <f>IF(N151="zníž. prenesená",J151,0)</f>
        <v>0</v>
      </c>
      <c r="BI151" s="134">
        <f>IF(N151="nulová",J151,0)</f>
        <v>0</v>
      </c>
      <c r="BJ151" s="13" t="s">
        <v>118</v>
      </c>
      <c r="BK151" s="135">
        <f>ROUND(I151*H151,3)</f>
        <v>0</v>
      </c>
      <c r="BL151" s="13" t="s">
        <v>189</v>
      </c>
      <c r="BM151" s="133" t="s">
        <v>295</v>
      </c>
    </row>
    <row r="152" spans="2:65" s="11" customFormat="1" ht="22.95" customHeight="1">
      <c r="B152" s="113"/>
      <c r="D152" s="114" t="s">
        <v>66</v>
      </c>
      <c r="E152" s="122" t="s">
        <v>206</v>
      </c>
      <c r="F152" s="122" t="s">
        <v>207</v>
      </c>
      <c r="I152" s="154"/>
      <c r="J152" s="156">
        <f>SUM(J153:J157)</f>
        <v>0</v>
      </c>
      <c r="L152" s="113"/>
      <c r="M152" s="116"/>
      <c r="N152" s="117"/>
      <c r="O152" s="117"/>
      <c r="P152" s="118">
        <f>SUM(P153:P157)</f>
        <v>0</v>
      </c>
      <c r="Q152" s="117"/>
      <c r="R152" s="118">
        <f>SUM(R153:R157)</f>
        <v>0</v>
      </c>
      <c r="S152" s="117"/>
      <c r="T152" s="119">
        <f>SUM(T153:T157)</f>
        <v>0</v>
      </c>
      <c r="AR152" s="114" t="s">
        <v>118</v>
      </c>
      <c r="AT152" s="120" t="s">
        <v>66</v>
      </c>
      <c r="AU152" s="120" t="s">
        <v>75</v>
      </c>
      <c r="AY152" s="114" t="s">
        <v>110</v>
      </c>
      <c r="BK152" s="121">
        <f>SUM(BK153:BK157)</f>
        <v>0</v>
      </c>
    </row>
    <row r="153" spans="2:65" s="1" customFormat="1" ht="16.5" customHeight="1">
      <c r="B153" s="123"/>
      <c r="C153" s="124" t="s">
        <v>131</v>
      </c>
      <c r="D153" s="124" t="s">
        <v>112</v>
      </c>
      <c r="E153" s="125" t="s">
        <v>209</v>
      </c>
      <c r="F153" s="126" t="s">
        <v>210</v>
      </c>
      <c r="G153" s="127" t="s">
        <v>211</v>
      </c>
      <c r="H153" s="128">
        <v>672.29</v>
      </c>
      <c r="I153" s="153"/>
      <c r="J153" s="153">
        <f>ROUND(I153*H153,2)</f>
        <v>0</v>
      </c>
      <c r="K153" s="126" t="s">
        <v>1</v>
      </c>
      <c r="L153" s="25"/>
      <c r="M153" s="129" t="s">
        <v>1</v>
      </c>
      <c r="N153" s="130" t="s">
        <v>33</v>
      </c>
      <c r="O153" s="131">
        <v>0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135</v>
      </c>
      <c r="AT153" s="133" t="s">
        <v>112</v>
      </c>
      <c r="AU153" s="133" t="s">
        <v>118</v>
      </c>
      <c r="AY153" s="13" t="s">
        <v>110</v>
      </c>
      <c r="BE153" s="134">
        <f>IF(N153="základná",J153,0)</f>
        <v>0</v>
      </c>
      <c r="BF153" s="134">
        <f>IF(N153="znížená",J153,0)</f>
        <v>0</v>
      </c>
      <c r="BG153" s="134">
        <f>IF(N153="zákl. prenesená",J153,0)</f>
        <v>0</v>
      </c>
      <c r="BH153" s="134">
        <f>IF(N153="zníž. prenesená",J153,0)</f>
        <v>0</v>
      </c>
      <c r="BI153" s="134">
        <f>IF(N153="nulová",J153,0)</f>
        <v>0</v>
      </c>
      <c r="BJ153" s="13" t="s">
        <v>118</v>
      </c>
      <c r="BK153" s="135">
        <f>ROUND(I153*H153,3)</f>
        <v>0</v>
      </c>
      <c r="BL153" s="13" t="s">
        <v>135</v>
      </c>
      <c r="BM153" s="133" t="s">
        <v>296</v>
      </c>
    </row>
    <row r="154" spans="2:65" s="1" customFormat="1" ht="24" customHeight="1">
      <c r="B154" s="123"/>
      <c r="C154" s="124" t="s">
        <v>137</v>
      </c>
      <c r="D154" s="124" t="s">
        <v>112</v>
      </c>
      <c r="E154" s="125" t="s">
        <v>266</v>
      </c>
      <c r="F154" s="126" t="s">
        <v>297</v>
      </c>
      <c r="G154" s="127" t="s">
        <v>197</v>
      </c>
      <c r="H154" s="128">
        <v>29.6</v>
      </c>
      <c r="I154" s="153"/>
      <c r="J154" s="153">
        <f t="shared" ref="J154:J157" si="12">ROUND(I154*H154,2)</f>
        <v>0</v>
      </c>
      <c r="K154" s="126" t="s">
        <v>1</v>
      </c>
      <c r="L154" s="25"/>
      <c r="M154" s="129" t="s">
        <v>1</v>
      </c>
      <c r="N154" s="130" t="s">
        <v>33</v>
      </c>
      <c r="O154" s="131">
        <v>0</v>
      </c>
      <c r="P154" s="131">
        <f>O154*H154</f>
        <v>0</v>
      </c>
      <c r="Q154" s="131">
        <v>0</v>
      </c>
      <c r="R154" s="131">
        <f>Q154*H154</f>
        <v>0</v>
      </c>
      <c r="S154" s="131">
        <v>0</v>
      </c>
      <c r="T154" s="132">
        <f>S154*H154</f>
        <v>0</v>
      </c>
      <c r="AR154" s="133" t="s">
        <v>135</v>
      </c>
      <c r="AT154" s="133" t="s">
        <v>112</v>
      </c>
      <c r="AU154" s="133" t="s">
        <v>118</v>
      </c>
      <c r="AY154" s="13" t="s">
        <v>110</v>
      </c>
      <c r="BE154" s="134">
        <f>IF(N154="základná",J154,0)</f>
        <v>0</v>
      </c>
      <c r="BF154" s="134">
        <f>IF(N154="znížená",J154,0)</f>
        <v>0</v>
      </c>
      <c r="BG154" s="134">
        <f>IF(N154="zákl. prenesená",J154,0)</f>
        <v>0</v>
      </c>
      <c r="BH154" s="134">
        <f>IF(N154="zníž. prenesená",J154,0)</f>
        <v>0</v>
      </c>
      <c r="BI154" s="134">
        <f>IF(N154="nulová",J154,0)</f>
        <v>0</v>
      </c>
      <c r="BJ154" s="13" t="s">
        <v>118</v>
      </c>
      <c r="BK154" s="135">
        <f>ROUND(I154*H154,3)</f>
        <v>0</v>
      </c>
      <c r="BL154" s="13" t="s">
        <v>135</v>
      </c>
      <c r="BM154" s="133" t="s">
        <v>298</v>
      </c>
    </row>
    <row r="155" spans="2:65" s="1" customFormat="1" ht="24" customHeight="1">
      <c r="B155" s="123"/>
      <c r="C155" s="124" t="s">
        <v>230</v>
      </c>
      <c r="D155" s="124" t="s">
        <v>112</v>
      </c>
      <c r="E155" s="125" t="s">
        <v>214</v>
      </c>
      <c r="F155" s="126" t="s">
        <v>219</v>
      </c>
      <c r="G155" s="127" t="s">
        <v>197</v>
      </c>
      <c r="H155" s="128">
        <v>13.69</v>
      </c>
      <c r="I155" s="153"/>
      <c r="J155" s="153">
        <f t="shared" si="12"/>
        <v>0</v>
      </c>
      <c r="K155" s="126" t="s">
        <v>1</v>
      </c>
      <c r="L155" s="25"/>
      <c r="M155" s="129" t="s">
        <v>1</v>
      </c>
      <c r="N155" s="130" t="s">
        <v>33</v>
      </c>
      <c r="O155" s="131">
        <v>0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189</v>
      </c>
      <c r="AT155" s="133" t="s">
        <v>112</v>
      </c>
      <c r="AU155" s="133" t="s">
        <v>118</v>
      </c>
      <c r="AY155" s="13" t="s">
        <v>110</v>
      </c>
      <c r="BE155" s="134">
        <f>IF(N155="základná",J155,0)</f>
        <v>0</v>
      </c>
      <c r="BF155" s="134">
        <f>IF(N155="znížená",J155,0)</f>
        <v>0</v>
      </c>
      <c r="BG155" s="134">
        <f>IF(N155="zákl. prenesená",J155,0)</f>
        <v>0</v>
      </c>
      <c r="BH155" s="134">
        <f>IF(N155="zníž. prenesená",J155,0)</f>
        <v>0</v>
      </c>
      <c r="BI155" s="134">
        <f>IF(N155="nulová",J155,0)</f>
        <v>0</v>
      </c>
      <c r="BJ155" s="13" t="s">
        <v>118</v>
      </c>
      <c r="BK155" s="135">
        <f>ROUND(I155*H155,3)</f>
        <v>0</v>
      </c>
      <c r="BL155" s="13" t="s">
        <v>189</v>
      </c>
      <c r="BM155" s="133" t="s">
        <v>299</v>
      </c>
    </row>
    <row r="156" spans="2:65" s="1" customFormat="1" ht="24" customHeight="1">
      <c r="B156" s="123"/>
      <c r="C156" s="124" t="s">
        <v>234</v>
      </c>
      <c r="D156" s="124" t="s">
        <v>112</v>
      </c>
      <c r="E156" s="125" t="s">
        <v>222</v>
      </c>
      <c r="F156" s="126" t="s">
        <v>223</v>
      </c>
      <c r="G156" s="127" t="s">
        <v>211</v>
      </c>
      <c r="H156" s="128">
        <v>20.350000000000001</v>
      </c>
      <c r="I156" s="153"/>
      <c r="J156" s="153">
        <f t="shared" si="12"/>
        <v>0</v>
      </c>
      <c r="K156" s="126" t="s">
        <v>1</v>
      </c>
      <c r="L156" s="25"/>
      <c r="M156" s="129" t="s">
        <v>1</v>
      </c>
      <c r="N156" s="130" t="s">
        <v>33</v>
      </c>
      <c r="O156" s="131">
        <v>0</v>
      </c>
      <c r="P156" s="131">
        <f>O156*H156</f>
        <v>0</v>
      </c>
      <c r="Q156" s="131">
        <v>0</v>
      </c>
      <c r="R156" s="131">
        <f>Q156*H156</f>
        <v>0</v>
      </c>
      <c r="S156" s="131">
        <v>0</v>
      </c>
      <c r="T156" s="132">
        <f>S156*H156</f>
        <v>0</v>
      </c>
      <c r="AR156" s="133" t="s">
        <v>135</v>
      </c>
      <c r="AT156" s="133" t="s">
        <v>112</v>
      </c>
      <c r="AU156" s="133" t="s">
        <v>118</v>
      </c>
      <c r="AY156" s="13" t="s">
        <v>110</v>
      </c>
      <c r="BE156" s="134">
        <f>IF(N156="základná",J156,0)</f>
        <v>0</v>
      </c>
      <c r="BF156" s="134">
        <f>IF(N156="znížená",J156,0)</f>
        <v>0</v>
      </c>
      <c r="BG156" s="134">
        <f>IF(N156="zákl. prenesená",J156,0)</f>
        <v>0</v>
      </c>
      <c r="BH156" s="134">
        <f>IF(N156="zníž. prenesená",J156,0)</f>
        <v>0</v>
      </c>
      <c r="BI156" s="134">
        <f>IF(N156="nulová",J156,0)</f>
        <v>0</v>
      </c>
      <c r="BJ156" s="13" t="s">
        <v>118</v>
      </c>
      <c r="BK156" s="135">
        <f>ROUND(I156*H156,3)</f>
        <v>0</v>
      </c>
      <c r="BL156" s="13" t="s">
        <v>135</v>
      </c>
      <c r="BM156" s="133" t="s">
        <v>300</v>
      </c>
    </row>
    <row r="157" spans="2:65" s="1" customFormat="1" ht="24" customHeight="1">
      <c r="B157" s="123"/>
      <c r="C157" s="124" t="s">
        <v>238</v>
      </c>
      <c r="D157" s="124" t="s">
        <v>112</v>
      </c>
      <c r="E157" s="125" t="s">
        <v>225</v>
      </c>
      <c r="F157" s="126" t="s">
        <v>226</v>
      </c>
      <c r="G157" s="127" t="s">
        <v>211</v>
      </c>
      <c r="H157" s="128">
        <v>425.5</v>
      </c>
      <c r="I157" s="153"/>
      <c r="J157" s="153">
        <f t="shared" si="12"/>
        <v>0</v>
      </c>
      <c r="K157" s="126" t="s">
        <v>1</v>
      </c>
      <c r="L157" s="25"/>
      <c r="M157" s="129" t="s">
        <v>1</v>
      </c>
      <c r="N157" s="130" t="s">
        <v>33</v>
      </c>
      <c r="O157" s="131">
        <v>0</v>
      </c>
      <c r="P157" s="131">
        <f>O157*H157</f>
        <v>0</v>
      </c>
      <c r="Q157" s="131">
        <v>0</v>
      </c>
      <c r="R157" s="131">
        <f>Q157*H157</f>
        <v>0</v>
      </c>
      <c r="S157" s="131">
        <v>0</v>
      </c>
      <c r="T157" s="132">
        <f>S157*H157</f>
        <v>0</v>
      </c>
      <c r="AR157" s="133" t="s">
        <v>135</v>
      </c>
      <c r="AT157" s="133" t="s">
        <v>112</v>
      </c>
      <c r="AU157" s="133" t="s">
        <v>118</v>
      </c>
      <c r="AY157" s="13" t="s">
        <v>110</v>
      </c>
      <c r="BE157" s="134">
        <f>IF(N157="základná",J157,0)</f>
        <v>0</v>
      </c>
      <c r="BF157" s="134">
        <f>IF(N157="znížená",J157,0)</f>
        <v>0</v>
      </c>
      <c r="BG157" s="134">
        <f>IF(N157="zákl. prenesená",J157,0)</f>
        <v>0</v>
      </c>
      <c r="BH157" s="134">
        <f>IF(N157="zníž. prenesená",J157,0)</f>
        <v>0</v>
      </c>
      <c r="BI157" s="134">
        <f>IF(N157="nulová",J157,0)</f>
        <v>0</v>
      </c>
      <c r="BJ157" s="13" t="s">
        <v>118</v>
      </c>
      <c r="BK157" s="135">
        <f>ROUND(I157*H157,3)</f>
        <v>0</v>
      </c>
      <c r="BL157" s="13" t="s">
        <v>135</v>
      </c>
      <c r="BM157" s="133" t="s">
        <v>301</v>
      </c>
    </row>
    <row r="158" spans="2:65" s="11" customFormat="1" ht="22.95" customHeight="1">
      <c r="B158" s="113"/>
      <c r="D158" s="114" t="s">
        <v>66</v>
      </c>
      <c r="E158" s="122" t="s">
        <v>228</v>
      </c>
      <c r="F158" s="122" t="s">
        <v>229</v>
      </c>
      <c r="I158" s="154"/>
      <c r="J158" s="156">
        <f>SUM(J159:J162)</f>
        <v>0</v>
      </c>
      <c r="L158" s="113"/>
      <c r="M158" s="116"/>
      <c r="N158" s="117"/>
      <c r="O158" s="117"/>
      <c r="P158" s="118">
        <f>SUM(P159:P162)</f>
        <v>0</v>
      </c>
      <c r="Q158" s="117"/>
      <c r="R158" s="118">
        <f>SUM(R159:R162)</f>
        <v>0</v>
      </c>
      <c r="S158" s="117"/>
      <c r="T158" s="119">
        <f>SUM(T159:T162)</f>
        <v>0</v>
      </c>
      <c r="AR158" s="114" t="s">
        <v>118</v>
      </c>
      <c r="AT158" s="120" t="s">
        <v>66</v>
      </c>
      <c r="AU158" s="120" t="s">
        <v>75</v>
      </c>
      <c r="AY158" s="114" t="s">
        <v>110</v>
      </c>
      <c r="BK158" s="121">
        <f>SUM(BK159:BK162)</f>
        <v>0</v>
      </c>
    </row>
    <row r="159" spans="2:65" s="1" customFormat="1" ht="16.5" customHeight="1">
      <c r="B159" s="123"/>
      <c r="C159" s="124" t="s">
        <v>194</v>
      </c>
      <c r="D159" s="124" t="s">
        <v>112</v>
      </c>
      <c r="E159" s="125" t="s">
        <v>231</v>
      </c>
      <c r="F159" s="126" t="s">
        <v>232</v>
      </c>
      <c r="G159" s="127" t="s">
        <v>134</v>
      </c>
      <c r="H159" s="128">
        <v>6.13</v>
      </c>
      <c r="I159" s="153"/>
      <c r="J159" s="153">
        <f>ROUND(I159*H159,2)</f>
        <v>0</v>
      </c>
      <c r="K159" s="126" t="s">
        <v>1</v>
      </c>
      <c r="L159" s="25"/>
      <c r="M159" s="129" t="s">
        <v>1</v>
      </c>
      <c r="N159" s="130" t="s">
        <v>33</v>
      </c>
      <c r="O159" s="131">
        <v>0</v>
      </c>
      <c r="P159" s="131">
        <f>O159*H159</f>
        <v>0</v>
      </c>
      <c r="Q159" s="131">
        <v>0</v>
      </c>
      <c r="R159" s="131">
        <f>Q159*H159</f>
        <v>0</v>
      </c>
      <c r="S159" s="131">
        <v>0</v>
      </c>
      <c r="T159" s="132">
        <f>S159*H159</f>
        <v>0</v>
      </c>
      <c r="AR159" s="133" t="s">
        <v>189</v>
      </c>
      <c r="AT159" s="133" t="s">
        <v>112</v>
      </c>
      <c r="AU159" s="133" t="s">
        <v>118</v>
      </c>
      <c r="AY159" s="13" t="s">
        <v>110</v>
      </c>
      <c r="BE159" s="134">
        <f>IF(N159="základná",J159,0)</f>
        <v>0</v>
      </c>
      <c r="BF159" s="134">
        <f>IF(N159="znížená",J159,0)</f>
        <v>0</v>
      </c>
      <c r="BG159" s="134">
        <f>IF(N159="zákl. prenesená",J159,0)</f>
        <v>0</v>
      </c>
      <c r="BH159" s="134">
        <f>IF(N159="zníž. prenesená",J159,0)</f>
        <v>0</v>
      </c>
      <c r="BI159" s="134">
        <f>IF(N159="nulová",J159,0)</f>
        <v>0</v>
      </c>
      <c r="BJ159" s="13" t="s">
        <v>118</v>
      </c>
      <c r="BK159" s="135">
        <f>ROUND(I159*H159,3)</f>
        <v>0</v>
      </c>
      <c r="BL159" s="13" t="s">
        <v>189</v>
      </c>
      <c r="BM159" s="133" t="s">
        <v>302</v>
      </c>
    </row>
    <row r="160" spans="2:65" s="144" customFormat="1" ht="16.5" customHeight="1">
      <c r="B160" s="123"/>
      <c r="C160" s="124">
        <v>28</v>
      </c>
      <c r="D160" s="124" t="s">
        <v>112</v>
      </c>
      <c r="E160" s="125" t="s">
        <v>306</v>
      </c>
      <c r="F160" s="126" t="s">
        <v>308</v>
      </c>
      <c r="G160" s="127" t="s">
        <v>134</v>
      </c>
      <c r="H160" s="128">
        <v>6.13</v>
      </c>
      <c r="I160" s="153"/>
      <c r="J160" s="153">
        <f t="shared" ref="J160:J162" si="13">ROUND(I160*H160,2)</f>
        <v>0</v>
      </c>
      <c r="K160" s="126"/>
      <c r="L160" s="25"/>
      <c r="M160" s="129"/>
      <c r="N160" s="130"/>
      <c r="O160" s="131"/>
      <c r="P160" s="131"/>
      <c r="Q160" s="131"/>
      <c r="R160" s="131"/>
      <c r="S160" s="131"/>
      <c r="T160" s="132"/>
      <c r="AR160" s="133"/>
      <c r="AT160" s="133"/>
      <c r="AU160" s="133"/>
      <c r="AY160" s="13"/>
      <c r="BE160" s="134"/>
      <c r="BF160" s="134"/>
      <c r="BG160" s="134"/>
      <c r="BH160" s="134"/>
      <c r="BI160" s="134"/>
      <c r="BJ160" s="13"/>
      <c r="BK160" s="135"/>
      <c r="BL160" s="13"/>
      <c r="BM160" s="133"/>
    </row>
    <row r="161" spans="2:65" s="1" customFormat="1" ht="16.5" customHeight="1">
      <c r="B161" s="123"/>
      <c r="C161" s="124">
        <v>29</v>
      </c>
      <c r="D161" s="124" t="s">
        <v>112</v>
      </c>
      <c r="E161" s="125" t="s">
        <v>235</v>
      </c>
      <c r="F161" s="126" t="s">
        <v>236</v>
      </c>
      <c r="G161" s="127" t="s">
        <v>148</v>
      </c>
      <c r="H161" s="128">
        <v>1</v>
      </c>
      <c r="I161" s="153"/>
      <c r="J161" s="153">
        <f t="shared" si="13"/>
        <v>0</v>
      </c>
      <c r="K161" s="126" t="s">
        <v>1</v>
      </c>
      <c r="L161" s="25"/>
      <c r="M161" s="129" t="s">
        <v>1</v>
      </c>
      <c r="N161" s="130" t="s">
        <v>33</v>
      </c>
      <c r="O161" s="131">
        <v>0</v>
      </c>
      <c r="P161" s="131">
        <f>O161*H161</f>
        <v>0</v>
      </c>
      <c r="Q161" s="131">
        <v>0</v>
      </c>
      <c r="R161" s="131">
        <f>Q161*H161</f>
        <v>0</v>
      </c>
      <c r="S161" s="131">
        <v>0</v>
      </c>
      <c r="T161" s="132">
        <f>S161*H161</f>
        <v>0</v>
      </c>
      <c r="AR161" s="133" t="s">
        <v>189</v>
      </c>
      <c r="AT161" s="133" t="s">
        <v>112</v>
      </c>
      <c r="AU161" s="133" t="s">
        <v>118</v>
      </c>
      <c r="AY161" s="13" t="s">
        <v>110</v>
      </c>
      <c r="BE161" s="134">
        <f>IF(N161="základná",J161,0)</f>
        <v>0</v>
      </c>
      <c r="BF161" s="134">
        <f>IF(N161="znížená",J161,0)</f>
        <v>0</v>
      </c>
      <c r="BG161" s="134">
        <f>IF(N161="zákl. prenesená",J161,0)</f>
        <v>0</v>
      </c>
      <c r="BH161" s="134">
        <f>IF(N161="zníž. prenesená",J161,0)</f>
        <v>0</v>
      </c>
      <c r="BI161" s="134">
        <f>IF(N161="nulová",J161,0)</f>
        <v>0</v>
      </c>
      <c r="BJ161" s="13" t="s">
        <v>118</v>
      </c>
      <c r="BK161" s="135">
        <f>ROUND(I161*H161,3)</f>
        <v>0</v>
      </c>
      <c r="BL161" s="13" t="s">
        <v>189</v>
      </c>
      <c r="BM161" s="133" t="s">
        <v>303</v>
      </c>
    </row>
    <row r="162" spans="2:65" s="1" customFormat="1" ht="16.5" customHeight="1">
      <c r="B162" s="123"/>
      <c r="C162" s="124">
        <v>30</v>
      </c>
      <c r="D162" s="124" t="s">
        <v>112</v>
      </c>
      <c r="E162" s="125" t="s">
        <v>239</v>
      </c>
      <c r="F162" s="126" t="s">
        <v>240</v>
      </c>
      <c r="G162" s="127" t="s">
        <v>241</v>
      </c>
      <c r="H162" s="128">
        <v>1</v>
      </c>
      <c r="I162" s="153"/>
      <c r="J162" s="153">
        <f t="shared" si="13"/>
        <v>0</v>
      </c>
      <c r="K162" s="126" t="s">
        <v>1</v>
      </c>
      <c r="L162" s="25"/>
      <c r="M162" s="140" t="s">
        <v>1</v>
      </c>
      <c r="N162" s="141" t="s">
        <v>33</v>
      </c>
      <c r="O162" s="142">
        <v>0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33" t="s">
        <v>189</v>
      </c>
      <c r="AT162" s="133" t="s">
        <v>112</v>
      </c>
      <c r="AU162" s="133" t="s">
        <v>118</v>
      </c>
      <c r="AY162" s="13" t="s">
        <v>110</v>
      </c>
      <c r="BE162" s="134">
        <f>IF(N162="základná",J162,0)</f>
        <v>0</v>
      </c>
      <c r="BF162" s="134">
        <f>IF(N162="znížená",J162,0)</f>
        <v>0</v>
      </c>
      <c r="BG162" s="134">
        <f>IF(N162="zákl. prenesená",J162,0)</f>
        <v>0</v>
      </c>
      <c r="BH162" s="134">
        <f>IF(N162="zníž. prenesená",J162,0)</f>
        <v>0</v>
      </c>
      <c r="BI162" s="134">
        <f>IF(N162="nulová",J162,0)</f>
        <v>0</v>
      </c>
      <c r="BJ162" s="13" t="s">
        <v>118</v>
      </c>
      <c r="BK162" s="135">
        <f>ROUND(I162*H162,3)</f>
        <v>0</v>
      </c>
      <c r="BL162" s="13" t="s">
        <v>189</v>
      </c>
      <c r="BM162" s="133" t="s">
        <v>304</v>
      </c>
    </row>
    <row r="163" spans="2:65" s="1" customFormat="1" ht="6.9" customHeight="1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autoFilter ref="C123:K162" xr:uid="{00000000-0009-0000-0000-000003000000}"/>
  <mergeCells count="14">
    <mergeCell ref="E118:H118"/>
    <mergeCell ref="F120:H120"/>
    <mergeCell ref="F121:H121"/>
    <mergeCell ref="E85:H85"/>
    <mergeCell ref="L2:V2"/>
    <mergeCell ref="E7:H7"/>
    <mergeCell ref="E9:H9"/>
    <mergeCell ref="E18:H18"/>
    <mergeCell ref="E27:H27"/>
    <mergeCell ref="E87:H87"/>
    <mergeCell ref="E114:H114"/>
    <mergeCell ref="E116:H116"/>
    <mergeCell ref="E113:H113"/>
    <mergeCell ref="E115:H115"/>
  </mergeCells>
  <pageMargins left="0.39374999999999999" right="0.39374999999999999" top="0.39374999999999999" bottom="0.39374999999999999" header="0" footer="0"/>
  <pageSetup paperSize="9" scale="83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SO 01 Autobusová zas...</vt:lpstr>
      <vt:lpstr>02 - SO 02 Autobusová zas...</vt:lpstr>
      <vt:lpstr>03 - SO 03 Autobusová zas...</vt:lpstr>
      <vt:lpstr>'01 - SO 01 Autobusová zas...'!Názvy_tlače</vt:lpstr>
      <vt:lpstr>'02 - SO 02 Autobusová zas...'!Názvy_tlače</vt:lpstr>
      <vt:lpstr>'03 - SO 03 Autobusová zas...'!Názvy_tlače</vt:lpstr>
      <vt:lpstr>'Rekapitulácia stavby'!Názvy_tlače</vt:lpstr>
      <vt:lpstr>'01 - SO 01 Autobusová zas...'!Oblasť_tlače</vt:lpstr>
      <vt:lpstr>'02 - SO 02 Autobusová zas...'!Oblasť_tlače</vt:lpstr>
      <vt:lpstr>'03 - SO 03 Autobusová zas...'!Oblasť_tlače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MARKOVÁ, Michaela (SGSVK)</dc:creator>
  <cp:lastModifiedBy>Vladimír Margetaj</cp:lastModifiedBy>
  <cp:lastPrinted>2019-08-23T21:01:59Z</cp:lastPrinted>
  <dcterms:created xsi:type="dcterms:W3CDTF">2019-07-10T18:40:23Z</dcterms:created>
  <dcterms:modified xsi:type="dcterms:W3CDTF">2022-02-05T22:49:06Z</dcterms:modified>
</cp:coreProperties>
</file>